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<sst xmlns="http://schemas.openxmlformats.org/spreadsheetml/2006/main" count="827" uniqueCount="526">
  <si>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</si>
  <si>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</si>
  <si>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</si>
  <si>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</si>
  <si>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</si>
  <si>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</si>
  <si>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</si>
  <si>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</si>
  <si>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</si>
  <si>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</si>
  <si>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</si>
  <si>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</si>
  <si>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</si>
  <si>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</si>
  <si>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</si>
  <si>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</si>
  <si>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</si>
  <si>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</si>
  <si>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</si>
  <si>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</si>
  <si>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</si>
  <si>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</si>
  <si>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</si>
  <si>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</si>
  <si>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</si>
  <si>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</si>
  <si>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</si>
  <si>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</si>
  <si>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</si>
  <si>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</si>
  <si>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</si>
  <si>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</si>
  <si>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</si>
  <si>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</si>
  <si>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</si>
  <si>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</si>
  <si>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</si>
  <si>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</si>
  <si>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</si>
  <si>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</si>
  <si>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</si>
  <si>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</si>
  <si>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</si>
  <si>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</si>
  <si>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</si>
  <si>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</si>
  <si>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</si>
  <si>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</si>
  <si>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</si>
  <si>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</si>
  <si>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</si>
  <si>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</si>
  <si>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</si>
  <si>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</si>
  <si>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</si>
  <si>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</si>
  <si>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</si>
  <si>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</si>
  <si>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</si>
  <si>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</si>
  <si>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</si>
  <si>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</si>
  <si>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</si>
  <si>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</si>
  <si>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</si>
  <si>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</si>
  <si>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</si>
  <si>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</si>
  <si>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</si>
  <si>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</si>
  <si>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</si>
  <si>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</si>
  <si>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</si>
  <si>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</si>
  <si>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</si>
  <si>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</si>
  <si>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</si>
  <si>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</si>
  <si>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</si>
  <si>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</si>
  <si>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</si>
  <si>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</si>
  <si>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</si>
  <si>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</si>
  <si>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</si>
  <si>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</si>
  <si>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</si>
  <si>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</si>
  <si>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</si>
  <si>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</si>
  <si>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</si>
  <si>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</si>
  <si>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</si>
  <si>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</si>
  <si>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</si>
  <si>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</si>
  <si>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</si>
  <si>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</si>
  <si>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</si>
  <si>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</si>
  <si>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</si>
  <si>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</si>
  <si>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</si>
  <si>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</si>
  <si>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</si>
  <si>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</si>
  <si>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</si>
  <si>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</si>
  <si>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</si>
  <si>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</si>
  <si>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</si>
  <si>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</si>
  <si>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</si>
  <si>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</si>
  <si>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</si>
  <si>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</si>
  <si>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</si>
  <si>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</si>
  <si>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</si>
  <si>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</si>
  <si>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</si>
  <si>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</si>
  <si>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</si>
  <si>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</si>
  <si>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</si>
  <si>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</si>
  <si>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</si>
  <si>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</si>
  <si>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</si>
  <si>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</si>
  <si>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</si>
  <si>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</si>
  <si>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</si>
  <si>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</si>
  <si>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</si>
  <si>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</si>
  <si>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</si>
  <si>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</si>
  <si>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</si>
  <si>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</si>
  <si>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</si>
  <si>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</si>
  <si>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</si>
  <si>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</si>
  <si>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</si>
  <si>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</si>
  <si>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</si>
  <si>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</si>
  <si>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</si>
  <si>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</si>
  <si>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</si>
  <si>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</si>
  <si>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</si>
  <si>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</si>
  <si>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</si>
  <si>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</si>
  <si>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</si>
  <si>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</si>
  <si>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</si>
  <si>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</si>
  <si>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</si>
  <si>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</si>
  <si>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</si>
  <si>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</si>
  <si>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</si>
  <si>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</si>
  <si>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</si>
  <si>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</si>
  <si>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</si>
  <si>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</si>
  <si>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</si>
  <si>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</si>
  <si>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</si>
  <si>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</si>
  <si>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</si>
  <si>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</si>
  <si>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</si>
  <si>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</si>
  <si>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</si>
  <si>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</si>
  <si>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</si>
  <si>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</si>
  <si>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</si>
  <si>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</si>
  <si>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</si>
  <si>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</si>
  <si>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</si>
  <si>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</si>
  <si>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</si>
  <si>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</si>
  <si>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</si>
  <si>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</si>
  <si>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</si>
  <si>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</si>
  <si>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</si>
  <si>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</si>
  <si>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</si>
  <si>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</si>
  <si>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</si>
  <si>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</si>
  <si>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</si>
  <si>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</si>
  <si>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</si>
  <si>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</si>
  <si>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</si>
  <si>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</si>
  <si>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</si>
  <si>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</si>
  <si>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</si>
  <si>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</si>
  <si>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</si>
  <si>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</si>
  <si>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</si>
  <si>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</si>
  <si>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</si>
  <si>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</si>
  <si>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</si>
  <si>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</si>
  <si>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</si>
  <si>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</si>
  <si>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</si>
  <si>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</si>
  <si>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</si>
  <si>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</si>
  <si>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</si>
  <si>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</si>
  <si>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</si>
  <si>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</si>
  <si>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</si>
  <si>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</si>
  <si>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</si>
  <si>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</si>
  <si>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</si>
  <si>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</si>
  <si>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</si>
  <si>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</si>
  <si>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</si>
  <si>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</si>
  <si>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</si>
  <si>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</si>
  <si>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</si>
  <si>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</si>
  <si>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</si>
  <si>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</si>
  <si>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</si>
  <si>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</si>
  <si>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</si>
  <si>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</si>
  <si>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</si>
  <si>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</si>
  <si>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</si>
  <si>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</si>
  <si>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</si>
  <si>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</si>
  <si>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</si>
  <si>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</si>
  <si>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</si>
  <si>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</si>
  <si>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</si>
  <si>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</si>
  <si>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</si>
  <si>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</si>
  <si>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</si>
  <si>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</si>
  <si>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</si>
  <si>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</si>
  <si>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</si>
  <si>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</si>
  <si>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</si>
  <si>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</si>
  <si>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</si>
  <si>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</si>
  <si>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</si>
  <si>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</si>
  <si>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</si>
  <si>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</si>
  <si>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</si>
  <si>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</si>
  <si>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</si>
  <si>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</si>
  <si>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</si>
  <si>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</si>
  <si>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</si>
  <si>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</si>
  <si>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</si>
  <si>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</si>
  <si>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</si>
  <si>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</si>
  <si>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</si>
  <si>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</si>
  <si>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</si>
  <si>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</si>
  <si>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</si>
  <si>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</si>
  <si>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</si>
  <si>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</si>
  <si>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</si>
  <si>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</si>
  <si>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</si>
  <si>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</si>
  <si>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</si>
  <si>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</si>
  <si>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</si>
  <si>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</si>
  <si>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</si>
  <si>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</si>
  <si>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</si>
  <si>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</si>
  <si>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</si>
  <si>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</si>
  <si>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</si>
  <si>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</si>
  <si>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</si>
  <si>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</si>
  <si>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</si>
  <si>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</si>
  <si>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</si>
  <si>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</si>
  <si>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</si>
  <si>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</si>
  <si>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</si>
  <si>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</si>
  <si>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</si>
  <si>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</si>
  <si>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</si>
  <si>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</si>
  <si>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</si>
  <si>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</si>
  <si>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</si>
  <si>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</si>
  <si>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</si>
  <si>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</si>
  <si>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</si>
  <si>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</si>
  <si>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</si>
  <si>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</si>
  <si>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</si>
  <si>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</si>
  <si>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</si>
  <si>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</si>
  <si>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</si>
  <si>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</si>
  <si>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</si>
  <si>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</si>
  <si>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</si>
  <si>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</si>
  <si>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</si>
  <si>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</si>
  <si>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</si>
  <si>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</si>
  <si>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</si>
  <si>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</si>
  <si>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</si>
  <si>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</si>
  <si>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</si>
  <si>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</si>
  <si>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</si>
  <si>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</si>
  <si>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</si>
  <si>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</si>
  <si>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</si>
  <si>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</si>
  <si>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</si>
  <si>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</si>
  <si>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</si>
  <si>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</si>
  <si>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</si>
  <si>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</si>
  <si>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</si>
  <si>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</si>
  <si>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</si>
  <si>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</si>
  <si>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</si>
  <si>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</si>
  <si>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</si>
  <si>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</si>
  <si>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</si>
  <si>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</si>
  <si>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</si>
  <si>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</si>
  <si>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</si>
  <si>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</si>
  <si>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</si>
  <si>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</si>
  <si>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</si>
  <si>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</si>
  <si>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</si>
  <si>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</si>
  <si>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</si>
  <si>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</si>
  <si>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</si>
  <si>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</si>
  <si>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</si>
  <si>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</si>
  <si>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</si>
  <si>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</si>
  <si>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</si>
  <si>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</si>
  <si>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</si>
  <si>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</si>
  <si>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</si>
  <si>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</si>
  <si>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</si>
  <si>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</si>
  <si>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</si>
  <si>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</si>
  <si>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</si>
  <si>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</si>
  <si>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</si>
  <si>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</si>
  <si>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</si>
  <si>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</si>
  <si>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</si>
  <si>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</si>
  <si>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</si>
  <si>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</si>
  <si>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</si>
  <si>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</si>
  <si>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</si>
  <si>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</si>
  <si>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</si>
  <si>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</si>
  <si>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</si>
  <si>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</si>
  <si>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</si>
  <si>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</si>
  <si>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</si>
  <si>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</si>
  <si>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</si>
  <si>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</si>
  <si>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</si>
  <si>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</si>
  <si>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</si>
  <si>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</si>
  <si>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</si>
  <si>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</si>
  <si>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</si>
  <si>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</si>
  <si>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</si>
  <si>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</si>
  <si>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</si>
  <si>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</si>
  <si>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</si>
  <si>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</si>
  <si>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</si>
  <si>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</si>
  <si>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</si>
  <si>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</si>
  <si>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</si>
  <si>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</si>
  <si>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</si>
  <si>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</si>
  <si>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</si>
  <si>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</si>
  <si>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</si>
  <si>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</si>
  <si>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</si>
  <si>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</si>
  <si>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</si>
  <si>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</si>
  <si>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</si>
  <si>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</si>
  <si>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</si>
  <si>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</si>
  <si>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</si>
  <si>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</si>
  <si>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</si>
  <si>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</si>
  <si>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</si>
  <si>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</si>
  <si>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</si>
  <si>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</si>
  <si>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</si>
  <si>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</si>
  <si>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</si>
  <si>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</si>
  <si>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</si>
  <si>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</si>
  <si>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</si>
  <si>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</si>
  <si>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</si>
  <si>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</si>
  <si>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</si>
  <si>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</si>
  <si>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</si>
  <si>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</si>
  <si>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</si>
  <si>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</si>
  <si>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</si>
  <si>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</si>
  <si>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</si>
  <si>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</si>
  <si>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</si>
  <si>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</si>
  <si>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</si>
  <si>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</si>
  <si>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</si>
  <si>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</si>
  <si>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</si>
  <si>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</si>
  <si>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</si>
  <si>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</si>
  <si>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</si>
  <si>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</si>
  <si>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</si>
  <si>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</si>
  <si>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</si>
  <si>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</si>
  <si>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</si>
  <si>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</si>
  <si>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</si>
  <si>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</si>
  <si>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</si>
  <si>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</si>
  <si>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</si>
  <si>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</si>
  <si>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BOURDIN Eric</t>
  </si>
  <si>
    <t>ANSELME Roger</t>
  </si>
  <si>
    <t>R1</t>
  </si>
  <si>
    <t>3Bandes</t>
  </si>
  <si>
    <t>Coulombs</t>
  </si>
  <si>
    <t>T2</t>
  </si>
  <si>
    <t>CAUVET Jacky</t>
  </si>
  <si>
    <t>DI MEGLIO Yves</t>
  </si>
  <si>
    <t>LENOIR Luc</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</si>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</sst>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6.emf" /><Relationship Id="rId5"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4.emf" /><Relationship Id="rId3" Type="http://schemas.openxmlformats.org/officeDocument/2006/relationships/image" Target="../media/image13.emf" /><Relationship Id="rId4" Type="http://schemas.openxmlformats.org/officeDocument/2006/relationships/image" Target="../media/image15.emf" /><Relationship Id="rId5" Type="http://schemas.openxmlformats.org/officeDocument/2006/relationships/image" Target="../media/image1.png" /><Relationship Id="rId6" Type="http://schemas.openxmlformats.org/officeDocument/2006/relationships/image" Target="../media/image18.emf" /><Relationship Id="rId7" Type="http://schemas.openxmlformats.org/officeDocument/2006/relationships/image" Target="../media/image2.emf" /><Relationship Id="rId8" Type="http://schemas.openxmlformats.org/officeDocument/2006/relationships/image" Target="../media/image22.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1.png" /><Relationship Id="rId4" Type="http://schemas.openxmlformats.org/officeDocument/2006/relationships/image" Target="../media/image20.emf" /><Relationship Id="rId5" Type="http://schemas.openxmlformats.org/officeDocument/2006/relationships/image" Target="../media/image10.emf" /><Relationship Id="rId6" Type="http://schemas.openxmlformats.org/officeDocument/2006/relationships/image" Target="../media/image23.emf" /><Relationship Id="rId7" Type="http://schemas.openxmlformats.org/officeDocument/2006/relationships/image" Target="../media/image11.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4.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S42" sqref="AS42"/>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521</v>
      </c>
      <c r="G1" s="143"/>
      <c r="H1" s="144"/>
      <c r="I1" s="43"/>
      <c r="J1" s="143" t="s">
        <v>15</v>
      </c>
      <c r="K1" s="143"/>
      <c r="L1" s="143"/>
      <c r="M1" s="143"/>
      <c r="N1" s="143" t="s">
        <v>519</v>
      </c>
      <c r="O1" s="143"/>
      <c r="P1" s="143"/>
      <c r="Q1" s="42"/>
      <c r="R1" s="43"/>
      <c r="S1" s="142" t="s">
        <v>16</v>
      </c>
      <c r="T1" s="143"/>
      <c r="U1" s="143"/>
      <c r="V1" s="143"/>
      <c r="W1" s="143"/>
      <c r="X1" s="143"/>
      <c r="Y1" s="143" t="s">
        <v>518</v>
      </c>
      <c r="Z1" s="143"/>
      <c r="AA1" s="42"/>
      <c r="AB1" s="43"/>
      <c r="AC1" s="142" t="s">
        <v>17</v>
      </c>
      <c r="AD1" s="143"/>
      <c r="AE1" s="143"/>
      <c r="AF1" s="143"/>
      <c r="AG1" s="143" t="s">
        <v>520</v>
      </c>
      <c r="AH1" s="143"/>
      <c r="AI1" s="143"/>
      <c r="AJ1" s="143"/>
      <c r="AK1" s="143"/>
      <c r="AL1" s="143"/>
      <c r="AM1" s="144"/>
      <c r="AN1" s="43"/>
      <c r="AO1" s="145" t="s">
        <v>20</v>
      </c>
      <c r="AP1" s="146"/>
      <c r="AQ1" s="146"/>
      <c r="AR1" s="147">
        <f ca="1">TODAY()</f>
        <v>39092</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517</v>
      </c>
      <c r="D10" s="149"/>
      <c r="E10" s="150"/>
      <c r="F10" s="151"/>
      <c r="G10" s="72"/>
      <c r="H10" s="149" t="s">
        <v>516</v>
      </c>
      <c r="I10" s="149"/>
      <c r="J10" s="150"/>
      <c r="K10" s="151"/>
      <c r="L10" s="72"/>
      <c r="M10" s="149" t="s">
        <v>522</v>
      </c>
      <c r="N10" s="149"/>
      <c r="O10" s="150"/>
      <c r="P10" s="151"/>
      <c r="Q10" s="72"/>
      <c r="R10" s="149" t="s">
        <v>523</v>
      </c>
      <c r="S10" s="149"/>
      <c r="T10" s="150"/>
      <c r="U10" s="151"/>
      <c r="V10" s="72"/>
      <c r="W10" s="149" t="s">
        <v>524</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ANSELME Roger</v>
      </c>
      <c r="B11" s="248" t="str">
        <f>VLOOKUP(A11,Licencié!$A$2:$C$234,2,FALSE)</f>
        <v>018817T</v>
      </c>
      <c r="C11" s="196"/>
      <c r="D11" s="196"/>
      <c r="E11" s="197"/>
      <c r="F11" s="198" t="s">
        <v>2</v>
      </c>
      <c r="G11" s="85"/>
      <c r="H11" s="137">
        <v>16</v>
      </c>
      <c r="I11" s="137"/>
      <c r="J11" s="136">
        <v>70</v>
      </c>
      <c r="K11" s="134"/>
      <c r="L11" s="109"/>
      <c r="M11" s="136">
        <v>24</v>
      </c>
      <c r="N11" s="137"/>
      <c r="O11" s="136">
        <v>70</v>
      </c>
      <c r="P11" s="134"/>
      <c r="Q11" s="109"/>
      <c r="R11" s="136">
        <v>24</v>
      </c>
      <c r="S11" s="137"/>
      <c r="T11" s="136">
        <v>70</v>
      </c>
      <c r="U11" s="134"/>
      <c r="V11" s="85"/>
      <c r="W11" s="171">
        <v>24</v>
      </c>
      <c r="X11" s="137"/>
      <c r="Y11" s="136">
        <v>65</v>
      </c>
      <c r="Z11" s="134"/>
      <c r="AA11" s="85"/>
      <c r="AB11" s="136"/>
      <c r="AC11" s="137"/>
      <c r="AD11" s="136"/>
      <c r="AE11" s="134"/>
      <c r="AF11" s="85"/>
      <c r="AG11" s="136"/>
      <c r="AH11" s="137"/>
      <c r="AI11" s="136"/>
      <c r="AJ11" s="134"/>
      <c r="AK11" s="85"/>
      <c r="AL11" s="136"/>
      <c r="AM11" s="137"/>
      <c r="AN11" s="171"/>
      <c r="AO11" s="134"/>
      <c r="AP11" s="227">
        <f>SUM(C11,H11,M11,R11,W11,AB11,AG11,AL11)</f>
        <v>88</v>
      </c>
      <c r="AQ11" s="228"/>
      <c r="AR11" s="227">
        <f>SUM(E11,J11,O11,T11,Y11,AD11,AI11,AN11)</f>
        <v>275</v>
      </c>
      <c r="AS11" s="228"/>
      <c r="AT11" s="223">
        <v>8</v>
      </c>
      <c r="AU11" s="234">
        <v>2</v>
      </c>
    </row>
    <row r="12" spans="1:47" ht="13.5" customHeight="1" outlineLevel="1" thickBot="1">
      <c r="A12" s="194"/>
      <c r="B12" s="249"/>
      <c r="C12" s="200" t="str">
        <f>IF(A11&lt;&gt;"Remplir Case C10",VLOOKUP(A11,Licencié!$A$2:$C$234,3,FALSE),"CLUB")</f>
        <v>COULOMBS</v>
      </c>
      <c r="D12" s="200"/>
      <c r="E12" s="200"/>
      <c r="F12" s="201"/>
      <c r="G12" s="85"/>
      <c r="H12" s="99"/>
      <c r="I12" s="71" t="str">
        <f>IF(H13="","PM",IF(H11&gt;$C15,"G",IF(H11&lt;$C15,"P","N")))</f>
        <v>P</v>
      </c>
      <c r="J12" s="92">
        <v>4</v>
      </c>
      <c r="K12" s="100"/>
      <c r="L12" s="85"/>
      <c r="M12" s="81"/>
      <c r="N12" s="71" t="str">
        <f>IF(M13="","PM",IF(M11&gt;$C19,"G",IF(M11&lt;$C19,"P","N")))</f>
        <v>G</v>
      </c>
      <c r="O12" s="92">
        <v>2</v>
      </c>
      <c r="P12" s="100"/>
      <c r="Q12" s="85"/>
      <c r="R12" s="81"/>
      <c r="S12" s="71" t="str">
        <f>IF(R13="","PM",IF(R11&gt;$C23,"G",IF(R11&lt;$C23,"P","N")))</f>
        <v>G</v>
      </c>
      <c r="T12" s="92">
        <v>1</v>
      </c>
      <c r="U12" s="100"/>
      <c r="V12" s="85"/>
      <c r="W12" s="81"/>
      <c r="X12" s="95" t="str">
        <f>IF(W13="","PM",IF(W11&gt;$C27,"G",IF(W11&lt;$C27,"P","N")))</f>
        <v>P</v>
      </c>
      <c r="Y12" s="82">
        <v>3</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0.34285714285714286</v>
      </c>
      <c r="AR12" s="230"/>
      <c r="AS12" s="100"/>
      <c r="AT12" s="223"/>
      <c r="AU12" s="234"/>
    </row>
    <row r="13" spans="1:47" ht="13.5" customHeight="1" outlineLevel="1" thickBot="1">
      <c r="A13" s="233"/>
      <c r="B13" s="250"/>
      <c r="C13" s="199">
        <f>IF(OR(C11="",E11=""),"",C11/E11)</f>
      </c>
      <c r="D13" s="199"/>
      <c r="E13" s="197"/>
      <c r="F13" s="198" t="s">
        <v>3</v>
      </c>
      <c r="G13" s="85"/>
      <c r="H13" s="162">
        <f>IF(OR(H11="",J11=""),"",H11/J11)</f>
        <v>0.22857142857142856</v>
      </c>
      <c r="I13" s="163"/>
      <c r="J13" s="136">
        <v>2</v>
      </c>
      <c r="K13" s="134"/>
      <c r="L13" s="109"/>
      <c r="M13" s="162">
        <f>IF(OR(M11="",O11=""),"",M11/O11)</f>
        <v>0.34285714285714286</v>
      </c>
      <c r="N13" s="163"/>
      <c r="O13" s="136">
        <v>3</v>
      </c>
      <c r="P13" s="134"/>
      <c r="Q13" s="109"/>
      <c r="R13" s="162">
        <f>IF(OR(R11="",T11=""),"",R11/T11)</f>
        <v>0.34285714285714286</v>
      </c>
      <c r="S13" s="163"/>
      <c r="T13" s="136">
        <v>3</v>
      </c>
      <c r="U13" s="134"/>
      <c r="V13" s="85"/>
      <c r="W13" s="162">
        <f>IF(OR(W11="",Y11=""),"",W11/Y11)</f>
        <v>0.36923076923076925</v>
      </c>
      <c r="X13" s="163"/>
      <c r="Y13" s="136">
        <v>8</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0.32</v>
      </c>
      <c r="AQ13" s="139"/>
      <c r="AR13" s="225">
        <f>MAX(E13,Y13,T13,O13,J13,AD13,AI13,AN13)</f>
        <v>8</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BOURDIN Eric</v>
      </c>
      <c r="B15" s="248" t="str">
        <f>VLOOKUP(A15,Licencié!$A$2:$C$234,2,FALSE)</f>
        <v>018265N</v>
      </c>
      <c r="C15" s="155">
        <v>17</v>
      </c>
      <c r="D15" s="155"/>
      <c r="E15" s="154">
        <v>70</v>
      </c>
      <c r="F15" s="156"/>
      <c r="G15" s="115"/>
      <c r="H15" s="219"/>
      <c r="I15" s="219"/>
      <c r="J15" s="218"/>
      <c r="K15" s="220"/>
      <c r="L15" s="115"/>
      <c r="M15" s="154">
        <v>23</v>
      </c>
      <c r="N15" s="155"/>
      <c r="O15" s="154">
        <v>70</v>
      </c>
      <c r="P15" s="156"/>
      <c r="Q15" s="115"/>
      <c r="R15" s="154">
        <v>25</v>
      </c>
      <c r="S15" s="155"/>
      <c r="T15" s="154">
        <v>60</v>
      </c>
      <c r="U15" s="156"/>
      <c r="V15" s="115"/>
      <c r="W15" s="154">
        <v>23</v>
      </c>
      <c r="X15" s="155"/>
      <c r="Y15" s="154">
        <v>70</v>
      </c>
      <c r="Z15" s="156"/>
      <c r="AA15" s="115"/>
      <c r="AB15" s="154"/>
      <c r="AC15" s="155"/>
      <c r="AD15" s="154"/>
      <c r="AE15" s="156"/>
      <c r="AF15" s="115"/>
      <c r="AG15" s="154"/>
      <c r="AH15" s="155"/>
      <c r="AI15" s="154"/>
      <c r="AJ15" s="156"/>
      <c r="AK15" s="115"/>
      <c r="AL15" s="154"/>
      <c r="AM15" s="155"/>
      <c r="AN15" s="154"/>
      <c r="AO15" s="156"/>
      <c r="AP15" s="227">
        <f>SUM(C15,H15,M15,R15,W15,AB15,AG15,AL15)</f>
        <v>88</v>
      </c>
      <c r="AQ15" s="228"/>
      <c r="AR15" s="227">
        <f>SUM(E15,J15,O15,T15,Y15,AD15,AI15,AN15)</f>
        <v>270</v>
      </c>
      <c r="AS15" s="228"/>
      <c r="AT15" s="222">
        <v>12</v>
      </c>
      <c r="AU15" s="235">
        <v>1</v>
      </c>
    </row>
    <row r="16" spans="1:47" ht="13.5" customHeight="1" outlineLevel="1" thickBot="1">
      <c r="A16" s="194"/>
      <c r="B16" s="249"/>
      <c r="C16" s="99"/>
      <c r="D16" s="71" t="str">
        <f>IF(C17="","PM",IF(C15&gt;H11,"G",IF(C15&lt;H11,"P","N")))</f>
        <v>G</v>
      </c>
      <c r="E16" s="82">
        <v>3</v>
      </c>
      <c r="F16" s="100"/>
      <c r="G16" s="85"/>
      <c r="H16" s="200" t="str">
        <f>IF(A15&lt;&gt;"Remplir Case H10",VLOOKUP(A15,Licencié!$A$2:$C$234,3,FALSE),"CLUB")</f>
        <v>LA LOUPE</v>
      </c>
      <c r="I16" s="200"/>
      <c r="J16" s="200"/>
      <c r="K16" s="201"/>
      <c r="L16" s="85"/>
      <c r="M16" s="81"/>
      <c r="N16" s="71" t="str">
        <f>IF(M17="","PM",IF(M15&gt;H19,"G",IF(M15&lt;H19,"P","N")))</f>
        <v>G</v>
      </c>
      <c r="O16" s="82">
        <v>4</v>
      </c>
      <c r="P16" s="100"/>
      <c r="Q16" s="85"/>
      <c r="R16" s="81"/>
      <c r="S16" s="71" t="str">
        <f>IF(R17="","PM",IF(R15&gt;H23,"G",IF(R15&lt;H23,"P","N")))</f>
        <v>G</v>
      </c>
      <c r="T16" s="82">
        <v>2</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0.4166666666666667</v>
      </c>
      <c r="AR16" s="230"/>
      <c r="AS16" s="100"/>
      <c r="AT16" s="223"/>
      <c r="AU16" s="234"/>
    </row>
    <row r="17" spans="1:47" ht="13.5" customHeight="1" outlineLevel="1" thickBot="1">
      <c r="A17" s="195"/>
      <c r="B17" s="250"/>
      <c r="C17" s="157">
        <f>IF(OR(C15="",E15=""),"",C15/E15)</f>
        <v>0.24285714285714285</v>
      </c>
      <c r="D17" s="139"/>
      <c r="E17" s="138">
        <v>2</v>
      </c>
      <c r="F17" s="135"/>
      <c r="G17" s="116"/>
      <c r="H17" s="214">
        <f>IF(OR(H15="",J15=""),"",H15/J15)</f>
      </c>
      <c r="I17" s="215"/>
      <c r="J17" s="216"/>
      <c r="K17" s="217"/>
      <c r="L17" s="116"/>
      <c r="M17" s="157">
        <f>IF(OR(M15="",O15=""),"",M15/O15)</f>
        <v>0.32857142857142857</v>
      </c>
      <c r="N17" s="139"/>
      <c r="O17" s="138">
        <v>4</v>
      </c>
      <c r="P17" s="135"/>
      <c r="Q17" s="116"/>
      <c r="R17" s="157">
        <f>IF(OR(R15="",T15=""),"",R15/T15)</f>
        <v>0.4166666666666667</v>
      </c>
      <c r="S17" s="139"/>
      <c r="T17" s="138">
        <v>3</v>
      </c>
      <c r="U17" s="135"/>
      <c r="V17" s="116"/>
      <c r="W17" s="157">
        <f>IF(OR(W15="",Y15=""),"",W15/Y15)</f>
        <v>0.32857142857142857</v>
      </c>
      <c r="X17" s="139"/>
      <c r="Y17" s="138">
        <v>3</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0.32592592592592595</v>
      </c>
      <c r="AQ17" s="139"/>
      <c r="AR17" s="225">
        <f>MAX(E17,Y17,T17,O17,J17,AD17,AI17,AN17)</f>
        <v>4</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CAUVET Jacky</v>
      </c>
      <c r="B19" s="248" t="str">
        <f>VLOOKUP(A19,Licencié!$A$2:$C$234,2,FALSE)</f>
        <v>018923V</v>
      </c>
      <c r="C19" s="137">
        <v>13</v>
      </c>
      <c r="D19" s="137"/>
      <c r="E19" s="136">
        <v>70</v>
      </c>
      <c r="F19" s="134"/>
      <c r="G19" s="117"/>
      <c r="H19" s="137">
        <v>15</v>
      </c>
      <c r="I19" s="137"/>
      <c r="J19" s="136">
        <v>70</v>
      </c>
      <c r="K19" s="134"/>
      <c r="L19" s="117"/>
      <c r="M19" s="209"/>
      <c r="N19" s="210"/>
      <c r="O19" s="209"/>
      <c r="P19" s="211"/>
      <c r="Q19" s="117"/>
      <c r="R19" s="136">
        <v>20</v>
      </c>
      <c r="S19" s="137"/>
      <c r="T19" s="136">
        <v>70</v>
      </c>
      <c r="U19" s="134"/>
      <c r="V19" s="117"/>
      <c r="W19" s="136">
        <v>22</v>
      </c>
      <c r="X19" s="137"/>
      <c r="Y19" s="136">
        <v>70</v>
      </c>
      <c r="Z19" s="134"/>
      <c r="AA19" s="117"/>
      <c r="AB19" s="136"/>
      <c r="AC19" s="137"/>
      <c r="AD19" s="136"/>
      <c r="AE19" s="134"/>
      <c r="AF19" s="117"/>
      <c r="AG19" s="136"/>
      <c r="AH19" s="137"/>
      <c r="AI19" s="136"/>
      <c r="AJ19" s="134"/>
      <c r="AK19" s="117"/>
      <c r="AL19" s="136"/>
      <c r="AM19" s="137"/>
      <c r="AN19" s="136"/>
      <c r="AO19" s="134"/>
      <c r="AP19" s="227">
        <f>SUM(C19,H19,M19,R19,W19,AB19,AG19,AL19)</f>
        <v>70</v>
      </c>
      <c r="AQ19" s="228"/>
      <c r="AR19" s="227">
        <f>SUM(E19,J19,O19,T19,Y19,AD19,AI19,AN19)</f>
        <v>280</v>
      </c>
      <c r="AS19" s="228"/>
      <c r="AT19" s="223">
        <v>8</v>
      </c>
      <c r="AU19" s="234">
        <v>3</v>
      </c>
    </row>
    <row r="20" spans="1:47" ht="13.5" customHeight="1" outlineLevel="1" thickBot="1">
      <c r="A20" s="194"/>
      <c r="B20" s="249"/>
      <c r="C20" s="99"/>
      <c r="D20" s="71" t="str">
        <f>IF(C21="","PM",IF(C19&gt;M11,"G",IF(C19&lt;M11,"P","N")))</f>
        <v>P</v>
      </c>
      <c r="E20" s="82">
        <v>2</v>
      </c>
      <c r="F20" s="100"/>
      <c r="G20" s="85"/>
      <c r="H20" s="99"/>
      <c r="I20" s="71" t="str">
        <f>IF(H21="","PM",IF(H19&gt;M15,"G",IF(H19&lt;M15,"P","N")))</f>
        <v>P</v>
      </c>
      <c r="J20" s="82">
        <v>4</v>
      </c>
      <c r="K20" s="100"/>
      <c r="L20" s="85"/>
      <c r="M20" s="200" t="str">
        <f>IF(A19&lt;&gt;"Remplir Case L10",VLOOKUP(A19,Licencié!$A$2:$C$234,3,FALSE),"CLUB")</f>
        <v>ANGERVILLE</v>
      </c>
      <c r="N20" s="200"/>
      <c r="O20" s="200"/>
      <c r="P20" s="201"/>
      <c r="Q20" s="85"/>
      <c r="R20" s="81"/>
      <c r="S20" s="71" t="str">
        <f>IF(R21="","PM",IF(R19&gt;M23,"G",IF(R19&lt;M23,"P","N")))</f>
        <v>G</v>
      </c>
      <c r="T20" s="82">
        <v>3</v>
      </c>
      <c r="U20" s="100"/>
      <c r="V20" s="85"/>
      <c r="W20" s="81"/>
      <c r="X20" s="71" t="str">
        <f>IF(W21="","PM",IF(W19&gt;M27,"G",IF(W19&lt;M27,"P","N")))</f>
        <v>G</v>
      </c>
      <c r="Y20" s="82">
        <v>1</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0.3142857142857143</v>
      </c>
      <c r="AR20" s="230"/>
      <c r="AS20" s="100"/>
      <c r="AT20" s="223"/>
      <c r="AU20" s="234"/>
    </row>
    <row r="21" spans="1:47" ht="13.5" customHeight="1" outlineLevel="1" thickBot="1">
      <c r="A21" s="233"/>
      <c r="B21" s="250"/>
      <c r="C21" s="162">
        <f>IF(OR(C19="",E19=""),"",C19/E19)</f>
        <v>0.18571428571428572</v>
      </c>
      <c r="D21" s="163"/>
      <c r="E21" s="136">
        <v>2</v>
      </c>
      <c r="F21" s="134"/>
      <c r="G21" s="85"/>
      <c r="H21" s="162">
        <f>IF(OR(H19="",J19=""),"",H19/J19)</f>
        <v>0.21428571428571427</v>
      </c>
      <c r="I21" s="163"/>
      <c r="J21" s="136">
        <v>2</v>
      </c>
      <c r="K21" s="134"/>
      <c r="L21" s="85"/>
      <c r="M21" s="212"/>
      <c r="N21" s="213"/>
      <c r="O21" s="197"/>
      <c r="P21" s="198"/>
      <c r="Q21" s="85"/>
      <c r="R21" s="162">
        <f>IF(OR(R19="",T19=""),"",R19/T19)</f>
        <v>0.2857142857142857</v>
      </c>
      <c r="S21" s="163"/>
      <c r="T21" s="136">
        <v>4</v>
      </c>
      <c r="U21" s="134"/>
      <c r="V21" s="85"/>
      <c r="W21" s="162">
        <f>IF(OR(W19="",Y19=""),"",W19/Y19)</f>
        <v>0.3142857142857143</v>
      </c>
      <c r="X21" s="163"/>
      <c r="Y21" s="136">
        <v>2</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0.25</v>
      </c>
      <c r="AQ21" s="139"/>
      <c r="AR21" s="225">
        <f>MAX(E21,Y21,T21,O21,J21,AD21,AI21,AN21)</f>
        <v>4</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DI MEGLIO Yves</v>
      </c>
      <c r="B23" s="248" t="e">
        <f>VLOOKUP(A23,Licencié!$A$2:$C$234,2,FALSE)</f>
        <v>#N/A</v>
      </c>
      <c r="C23" s="155">
        <v>17</v>
      </c>
      <c r="D23" s="155"/>
      <c r="E23" s="154">
        <v>70</v>
      </c>
      <c r="F23" s="156"/>
      <c r="G23" s="115"/>
      <c r="H23" s="155">
        <v>14</v>
      </c>
      <c r="I23" s="155"/>
      <c r="J23" s="154">
        <v>60</v>
      </c>
      <c r="K23" s="156"/>
      <c r="L23" s="115"/>
      <c r="M23" s="154">
        <v>19</v>
      </c>
      <c r="N23" s="155"/>
      <c r="O23" s="154">
        <v>70</v>
      </c>
      <c r="P23" s="156"/>
      <c r="Q23" s="115"/>
      <c r="R23" s="218"/>
      <c r="S23" s="219"/>
      <c r="T23" s="218"/>
      <c r="U23" s="220"/>
      <c r="V23" s="115"/>
      <c r="W23" s="154">
        <v>25</v>
      </c>
      <c r="X23" s="155"/>
      <c r="Y23" s="154">
        <v>66</v>
      </c>
      <c r="Z23" s="156"/>
      <c r="AA23" s="115"/>
      <c r="AB23" s="154"/>
      <c r="AC23" s="155"/>
      <c r="AD23" s="154"/>
      <c r="AE23" s="156"/>
      <c r="AF23" s="115"/>
      <c r="AG23" s="154"/>
      <c r="AH23" s="155"/>
      <c r="AI23" s="154"/>
      <c r="AJ23" s="156"/>
      <c r="AK23" s="115"/>
      <c r="AL23" s="154"/>
      <c r="AM23" s="155"/>
      <c r="AN23" s="154"/>
      <c r="AO23" s="156"/>
      <c r="AP23" s="227">
        <f>SUM(C23,H23,M23,R23,W23,AB23,AG23,AL23)</f>
        <v>75</v>
      </c>
      <c r="AQ23" s="228"/>
      <c r="AR23" s="227">
        <f>SUM(E23,J23,O23,T23,Y23,AD23,AI23,AN23)</f>
        <v>266</v>
      </c>
      <c r="AS23" s="228"/>
      <c r="AT23" s="222">
        <v>6</v>
      </c>
      <c r="AU23" s="235">
        <v>5</v>
      </c>
    </row>
    <row r="24" spans="1:47" ht="13.5" customHeight="1" outlineLevel="1" thickBot="1">
      <c r="A24" s="194"/>
      <c r="B24" s="249"/>
      <c r="C24" s="99"/>
      <c r="D24" s="71" t="str">
        <f>IF(C25="","PM",IF(C23&gt;R11,"G",IF(C23&lt;R11,"P","N")))</f>
        <v>P</v>
      </c>
      <c r="E24" s="82">
        <v>1</v>
      </c>
      <c r="F24" s="100"/>
      <c r="G24" s="85"/>
      <c r="H24" s="99"/>
      <c r="I24" s="71" t="str">
        <f>IF(H25="","PM",IF(H23&gt;R15,"G",IF(H23&lt;R15,"P","N")))</f>
        <v>P</v>
      </c>
      <c r="J24" s="82">
        <v>2</v>
      </c>
      <c r="K24" s="100"/>
      <c r="L24" s="85"/>
      <c r="M24" s="81"/>
      <c r="N24" s="71" t="str">
        <f>IF(M25="","PM",IF(M23&gt;R19,"G",IF(M23&lt;R19,"P","N")))</f>
        <v>P</v>
      </c>
      <c r="O24" s="82">
        <v>3</v>
      </c>
      <c r="P24" s="100"/>
      <c r="Q24" s="85"/>
      <c r="R24" s="200" t="e">
        <f>IF(A23&lt;&gt;"Remplir Case Q10",VLOOKUP(A23,Licencié!$A$2:$C$234,3,FALSE),"CLUB")</f>
        <v>#N/A</v>
      </c>
      <c r="S24" s="200"/>
      <c r="T24" s="200"/>
      <c r="U24" s="201"/>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0.3787878787878788</v>
      </c>
      <c r="AR24" s="230"/>
      <c r="AS24" s="100"/>
      <c r="AT24" s="223"/>
      <c r="AU24" s="234"/>
    </row>
    <row r="25" spans="1:47" ht="13.5" customHeight="1" outlineLevel="1" thickBot="1">
      <c r="A25" s="195"/>
      <c r="B25" s="250"/>
      <c r="C25" s="157">
        <f>IF(OR(C23="",E23=""),"",C23/E23)</f>
        <v>0.24285714285714285</v>
      </c>
      <c r="D25" s="139"/>
      <c r="E25" s="138">
        <v>3</v>
      </c>
      <c r="F25" s="135"/>
      <c r="G25" s="116"/>
      <c r="H25" s="157">
        <f>IF(OR(H23="",J23=""),"",H23/J23)</f>
        <v>0.23333333333333334</v>
      </c>
      <c r="I25" s="139"/>
      <c r="J25" s="138">
        <v>2</v>
      </c>
      <c r="K25" s="135"/>
      <c r="L25" s="116"/>
      <c r="M25" s="157">
        <f>IF(OR(M23="",O23=""),"",M23/O23)</f>
        <v>0.2714285714285714</v>
      </c>
      <c r="N25" s="139"/>
      <c r="O25" s="138">
        <v>3</v>
      </c>
      <c r="P25" s="135"/>
      <c r="Q25" s="116"/>
      <c r="R25" s="214"/>
      <c r="S25" s="215"/>
      <c r="T25" s="216"/>
      <c r="U25" s="217"/>
      <c r="V25" s="116"/>
      <c r="W25" s="157">
        <f>IF(OR(W23="",Y23=""),"",W23/Y23)</f>
        <v>0.3787878787878788</v>
      </c>
      <c r="X25" s="139"/>
      <c r="Y25" s="138">
        <v>3</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0.2819548872180451</v>
      </c>
      <c r="AQ25" s="139"/>
      <c r="AR25" s="225">
        <f>MAX(E25,Y25,T25,O25,J25,AD25,AI25,AN25)</f>
        <v>3</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LENOIR Luc</v>
      </c>
      <c r="B27" s="248" t="str">
        <f>VLOOKUP(A27,Licencié!$A$2:$C$234,2,FALSE)</f>
        <v>018260I</v>
      </c>
      <c r="C27" s="137">
        <v>25</v>
      </c>
      <c r="D27" s="137"/>
      <c r="E27" s="136">
        <v>65</v>
      </c>
      <c r="F27" s="134"/>
      <c r="G27" s="117"/>
      <c r="H27" s="137">
        <v>21</v>
      </c>
      <c r="I27" s="137"/>
      <c r="J27" s="136">
        <v>70</v>
      </c>
      <c r="K27" s="134"/>
      <c r="L27" s="117"/>
      <c r="M27" s="136">
        <v>17</v>
      </c>
      <c r="N27" s="137"/>
      <c r="O27" s="136">
        <v>70</v>
      </c>
      <c r="P27" s="134"/>
      <c r="Q27" s="117"/>
      <c r="R27" s="136">
        <v>20</v>
      </c>
      <c r="S27" s="137"/>
      <c r="T27" s="136">
        <v>66</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83</v>
      </c>
      <c r="AQ27" s="228"/>
      <c r="AR27" s="227">
        <f>SUM(E27,J27,O27,T27,Y27,AD27,AI27,AN27)</f>
        <v>271</v>
      </c>
      <c r="AS27" s="228"/>
      <c r="AT27" s="223">
        <v>6</v>
      </c>
      <c r="AU27" s="234">
        <v>4</v>
      </c>
    </row>
    <row r="28" spans="1:47" ht="13.5" customHeight="1" outlineLevel="1" thickBot="1">
      <c r="A28" s="194"/>
      <c r="B28" s="249"/>
      <c r="C28" s="99"/>
      <c r="D28" s="71" t="str">
        <f>IF(C29="","PM",IF(C27&gt;W11,"G",IF(C27&lt;W11,"P","N")))</f>
        <v>G</v>
      </c>
      <c r="E28" s="82">
        <v>3</v>
      </c>
      <c r="F28" s="100"/>
      <c r="G28" s="85"/>
      <c r="H28" s="99"/>
      <c r="I28" s="71" t="str">
        <f>IF(H29="","PM",IF(H27&gt;W15,"G",IF(H27&lt;W15,"P","N")))</f>
        <v>P</v>
      </c>
      <c r="J28" s="82">
        <v>2</v>
      </c>
      <c r="K28" s="100"/>
      <c r="L28" s="85"/>
      <c r="M28" s="81"/>
      <c r="N28" s="71" t="str">
        <f>IF(M29="","PM",IF(M27&gt;W19,"G",IF(M27&lt;W19,"P","N")))</f>
        <v>P</v>
      </c>
      <c r="O28" s="82">
        <v>1</v>
      </c>
      <c r="P28" s="100"/>
      <c r="Q28" s="85"/>
      <c r="R28" s="81"/>
      <c r="S28" s="71" t="str">
        <f>IF(R29="","PM",IF(R27&gt;W23,"G",IF(R27&lt;W23,"P","N")))</f>
        <v>P</v>
      </c>
      <c r="T28" s="82">
        <v>4</v>
      </c>
      <c r="U28" s="100"/>
      <c r="V28" s="85"/>
      <c r="W28" s="200" t="str">
        <f>IF(A27&lt;&gt;"Remplir Case V10",VLOOKUP(A27,Licencié!$A$2:$C$234,3,FALSE),"CLUB")</f>
        <v>ANGERVILLE</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0.38461538461538464</v>
      </c>
      <c r="AR28" s="230"/>
      <c r="AS28" s="100"/>
      <c r="AT28" s="223"/>
      <c r="AU28" s="234"/>
    </row>
    <row r="29" spans="1:47" ht="13.5" customHeight="1" outlineLevel="1" thickBot="1">
      <c r="A29" s="233"/>
      <c r="B29" s="250"/>
      <c r="C29" s="162">
        <f>IF(OR(C27="",E27=""),"",C27/E27)</f>
        <v>0.38461538461538464</v>
      </c>
      <c r="D29" s="163"/>
      <c r="E29" s="136">
        <v>3</v>
      </c>
      <c r="F29" s="134"/>
      <c r="G29" s="85"/>
      <c r="H29" s="162">
        <f>IF(OR(H27="",J27=""),"",H27/J27)</f>
        <v>0.3</v>
      </c>
      <c r="I29" s="163"/>
      <c r="J29" s="136">
        <v>5</v>
      </c>
      <c r="K29" s="134"/>
      <c r="L29" s="85"/>
      <c r="M29" s="162">
        <f>IF(OR(M27="",O27=""),"",M27/O27)</f>
        <v>0.24285714285714285</v>
      </c>
      <c r="N29" s="163"/>
      <c r="O29" s="136">
        <v>2</v>
      </c>
      <c r="P29" s="134"/>
      <c r="Q29" s="85"/>
      <c r="R29" s="162">
        <f>IF(OR(R27="",T27=""),"",R27/T27)</f>
        <v>0.30303030303030304</v>
      </c>
      <c r="S29" s="163"/>
      <c r="T29" s="136">
        <v>3</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0.3062730627306273</v>
      </c>
      <c r="AQ29" s="139"/>
      <c r="AR29" s="225">
        <f>MAX(E29,Y29,T29,O29,J29,AD29,AI29,AN29)</f>
        <v>5</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activeCellId="3" sqref="C10:F10 H10:K10 M10:P10 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521</v>
      </c>
      <c r="G1" s="143"/>
      <c r="H1" s="144"/>
      <c r="I1" s="43"/>
      <c r="J1" s="143" t="s">
        <v>15</v>
      </c>
      <c r="K1" s="143"/>
      <c r="L1" s="143"/>
      <c r="M1" s="143"/>
      <c r="N1" s="143" t="s">
        <v>519</v>
      </c>
      <c r="O1" s="143"/>
      <c r="P1" s="143"/>
      <c r="Q1" s="42"/>
      <c r="R1" s="43"/>
      <c r="S1" s="142" t="s">
        <v>16</v>
      </c>
      <c r="T1" s="143"/>
      <c r="U1" s="143"/>
      <c r="V1" s="143"/>
      <c r="W1" s="143"/>
      <c r="X1" s="143"/>
      <c r="Y1" s="143" t="s">
        <v>518</v>
      </c>
      <c r="Z1" s="143"/>
      <c r="AA1" s="42"/>
      <c r="AB1" s="43"/>
      <c r="AC1" s="142" t="s">
        <v>17</v>
      </c>
      <c r="AD1" s="143"/>
      <c r="AE1" s="143"/>
      <c r="AF1" s="143"/>
      <c r="AG1" s="143" t="s">
        <v>520</v>
      </c>
      <c r="AH1" s="143"/>
      <c r="AI1" s="143"/>
      <c r="AJ1" s="143"/>
      <c r="AK1" s="143"/>
      <c r="AL1" s="143"/>
      <c r="AM1" s="144"/>
      <c r="AN1" s="43"/>
      <c r="AO1" s="145" t="s">
        <v>20</v>
      </c>
      <c r="AP1" s="146"/>
      <c r="AQ1" s="146"/>
      <c r="AR1" s="147">
        <f ca="1">TODAY()</f>
        <v>39092</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v>1</v>
      </c>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e">
        <f>IF(A19&lt;&gt;"Remplir Case L10",VLOOKUP(A19,Licencié!$A$2:$C$234,3,FALSE),"CLUB")</f>
        <v>#N/A</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e">
        <f>IF(A23&lt;&gt;"Remplir Case Q10",VLOOKUP(A23,Licencié!$A$2:$C$234,3,FALSE),"CLUB")</f>
        <v>#N/A</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cbmc</cp:lastModifiedBy>
  <cp:lastPrinted>2007-01-07T17:13:00Z</cp:lastPrinted>
  <dcterms:created xsi:type="dcterms:W3CDTF">2005-01-30T11:21:17Z</dcterms:created>
  <dcterms:modified xsi:type="dcterms:W3CDTF">2007-01-10T16:55:02Z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