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<sst xmlns="http://schemas.openxmlformats.org/spreadsheetml/2006/main" count="832" uniqueCount="529">
  <si>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</si>
  <si>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</si>
  <si>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</si>
  <si>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</si>
  <si>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</si>
  <si>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</si>
  <si>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</si>
  <si>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</si>
  <si>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</si>
  <si>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</si>
  <si>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</si>
  <si>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</si>
  <si>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</si>
  <si>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</si>
  <si>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</si>
  <si>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</si>
  <si>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</si>
  <si>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</si>
  <si>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</si>
  <si>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</si>
  <si>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</si>
  <si>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</si>
  <si>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</si>
  <si>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</si>
  <si>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</si>
  <si>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</si>
  <si>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</si>
  <si>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</si>
  <si>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</si>
  <si>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</si>
  <si>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</si>
  <si>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</si>
  <si>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</si>
  <si>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</si>
  <si>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</si>
  <si>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</si>
  <si>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</si>
  <si>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</si>
  <si>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</si>
  <si>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</si>
  <si>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</si>
  <si>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</si>
  <si>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</si>
  <si>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</si>
  <si>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</si>
  <si>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</si>
  <si>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</si>
  <si>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</si>
  <si>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</si>
  <si>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</si>
  <si>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</si>
  <si>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</si>
  <si>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</si>
  <si>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</si>
  <si>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</si>
  <si>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</si>
  <si>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</si>
  <si>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</si>
  <si>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</si>
  <si>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</si>
  <si>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</si>
  <si>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</si>
  <si>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</si>
  <si>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</si>
  <si>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</si>
  <si>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</si>
  <si>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</si>
  <si>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</si>
  <si>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</si>
  <si>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</si>
  <si>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</si>
  <si>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</si>
  <si>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</si>
  <si>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</si>
  <si>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</si>
  <si>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</si>
  <si>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</si>
  <si>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</si>
  <si>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</si>
  <si>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</si>
  <si>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</si>
  <si>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</si>
  <si>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</si>
  <si>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</si>
  <si>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</si>
  <si>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</si>
  <si>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</si>
  <si>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</si>
  <si>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</si>
  <si>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</si>
  <si>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</si>
  <si>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</si>
  <si>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</si>
  <si>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</si>
  <si>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</si>
  <si>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</si>
  <si>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</si>
  <si>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</si>
  <si>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</si>
  <si>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</si>
  <si>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</si>
  <si>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</si>
  <si>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</si>
  <si>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</si>
  <si>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</si>
  <si>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</si>
  <si>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</si>
  <si>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</si>
  <si>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</si>
  <si>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</si>
  <si>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</si>
  <si>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</si>
  <si>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</si>
  <si>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</si>
  <si>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</si>
  <si>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</si>
  <si>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</si>
  <si>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</si>
  <si>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</si>
  <si>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</si>
  <si>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</si>
  <si>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</si>
  <si>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</si>
  <si>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</si>
  <si>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</si>
  <si>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</si>
  <si>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</si>
  <si>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</si>
  <si>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</si>
  <si>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</si>
  <si>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</si>
  <si>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</si>
  <si>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</si>
  <si>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</si>
  <si>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</si>
  <si>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</si>
  <si>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</si>
  <si>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</si>
  <si>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</si>
  <si>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</si>
  <si>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</si>
  <si>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</si>
  <si>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</si>
  <si>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</si>
  <si>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</si>
  <si>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</si>
  <si>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</si>
  <si>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</si>
  <si>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</si>
  <si>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</si>
  <si>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</si>
  <si>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</si>
  <si>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</si>
  <si>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</si>
  <si>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</si>
  <si>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</si>
  <si>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</si>
  <si>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</si>
  <si>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</si>
  <si>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</si>
  <si>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</si>
  <si>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</si>
  <si>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</si>
  <si>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</si>
  <si>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</si>
  <si>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</si>
  <si>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</si>
  <si>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</si>
  <si>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</si>
  <si>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</si>
  <si>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</si>
  <si>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</si>
  <si>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</si>
  <si>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</si>
  <si>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</si>
  <si>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</si>
  <si>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</si>
  <si>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</si>
  <si>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</si>
  <si>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</si>
  <si>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</si>
  <si>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</si>
  <si>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</si>
  <si>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</si>
  <si>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</si>
  <si>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</si>
  <si>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</si>
  <si>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</si>
  <si>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</si>
  <si>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</si>
  <si>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</si>
  <si>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</si>
  <si>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</si>
  <si>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</si>
  <si>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</si>
  <si>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</si>
  <si>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</si>
  <si>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</si>
  <si>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</si>
  <si>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</si>
  <si>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</si>
  <si>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</si>
  <si>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</si>
  <si>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</si>
  <si>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</si>
  <si>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</si>
  <si>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</si>
  <si>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</si>
  <si>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</si>
  <si>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</si>
  <si>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</si>
  <si>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</si>
  <si>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</si>
  <si>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</si>
  <si>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</si>
  <si>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</si>
  <si>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</si>
  <si>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</si>
  <si>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</si>
  <si>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</si>
  <si>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</si>
  <si>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</si>
  <si>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</si>
  <si>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</si>
  <si>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</si>
  <si>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</si>
  <si>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</si>
  <si>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</si>
  <si>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</si>
  <si>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</si>
  <si>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</si>
  <si>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</si>
  <si>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</si>
  <si>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</si>
  <si>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</si>
  <si>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</si>
  <si>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</si>
  <si>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</si>
  <si>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</si>
  <si>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</si>
  <si>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</si>
  <si>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</si>
  <si>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</si>
  <si>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</si>
  <si>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</si>
  <si>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</si>
  <si>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</si>
  <si>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</si>
  <si>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</si>
  <si>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</si>
  <si>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</si>
  <si>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</si>
  <si>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</si>
  <si>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</si>
  <si>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</si>
  <si>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</si>
  <si>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</si>
  <si>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</si>
  <si>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</si>
  <si>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</si>
  <si>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</si>
  <si>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</si>
  <si>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</si>
  <si>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</si>
  <si>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</si>
  <si>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</si>
  <si>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</si>
  <si>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</si>
  <si>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</si>
  <si>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</si>
  <si>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</si>
  <si>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</si>
  <si>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</si>
  <si>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</si>
  <si>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</si>
  <si>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</si>
  <si>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</si>
  <si>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</si>
  <si>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</si>
  <si>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</si>
  <si>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</si>
  <si>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</si>
  <si>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</si>
  <si>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</si>
  <si>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</si>
  <si>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</si>
  <si>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</si>
  <si>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</si>
  <si>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</si>
  <si>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</si>
  <si>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</si>
  <si>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</si>
  <si>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</si>
  <si>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</si>
  <si>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</si>
  <si>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</si>
  <si>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</si>
  <si>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</si>
  <si>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</si>
  <si>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</si>
  <si>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</si>
  <si>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</si>
  <si>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</si>
  <si>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</si>
  <si>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</si>
  <si>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</si>
  <si>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</si>
  <si>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</si>
  <si>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</si>
  <si>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</si>
  <si>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</si>
  <si>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</si>
  <si>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</si>
  <si>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</si>
  <si>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</si>
  <si>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</si>
  <si>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</si>
  <si>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</si>
  <si>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</si>
  <si>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</si>
  <si>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</si>
  <si>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</si>
  <si>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</si>
  <si>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</si>
  <si>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</si>
  <si>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</si>
  <si>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</si>
  <si>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</si>
  <si>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</si>
  <si>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</si>
  <si>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</si>
  <si>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</si>
  <si>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</si>
  <si>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</si>
  <si>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</si>
  <si>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</si>
  <si>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</si>
  <si>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</si>
  <si>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</si>
  <si>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</si>
  <si>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</si>
  <si>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</si>
  <si>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</si>
  <si>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</si>
  <si>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</si>
  <si>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</si>
  <si>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</si>
  <si>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</si>
  <si>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</si>
  <si>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</si>
  <si>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</si>
  <si>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</si>
  <si>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</si>
  <si>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</si>
  <si>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</si>
  <si>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</si>
  <si>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</si>
  <si>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</si>
  <si>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</si>
  <si>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</si>
  <si>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</si>
  <si>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</si>
  <si>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</si>
  <si>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</si>
  <si>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</si>
  <si>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</si>
  <si>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</si>
  <si>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</si>
  <si>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</si>
  <si>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</si>
  <si>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</si>
  <si>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</si>
  <si>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</si>
  <si>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</si>
  <si>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</si>
  <si>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</si>
  <si>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</si>
  <si>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</si>
  <si>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</si>
  <si>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</si>
  <si>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</si>
  <si>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</si>
  <si>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</si>
  <si>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</si>
  <si>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</si>
  <si>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</si>
  <si>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</si>
  <si>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</si>
  <si>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</si>
  <si>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</si>
  <si>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</si>
  <si>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</si>
  <si>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</si>
  <si>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</si>
  <si>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</si>
  <si>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</si>
  <si>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</si>
  <si>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</si>
  <si>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</si>
  <si>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</si>
  <si>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</si>
  <si>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</si>
  <si>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</si>
  <si>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</si>
  <si>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</si>
  <si>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</si>
  <si>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</si>
  <si>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</si>
  <si>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</si>
  <si>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</si>
  <si>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</si>
  <si>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</si>
  <si>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</si>
  <si>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</si>
  <si>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</si>
  <si>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</si>
  <si>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</si>
  <si>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</si>
  <si>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</si>
  <si>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</si>
  <si>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</si>
  <si>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</si>
  <si>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</si>
  <si>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</si>
  <si>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</si>
  <si>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</si>
  <si>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</si>
  <si>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</si>
  <si>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</si>
  <si>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</si>
  <si>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</si>
  <si>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</si>
  <si>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</si>
  <si>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</si>
  <si>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</si>
  <si>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</si>
  <si>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</si>
  <si>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</si>
  <si>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</si>
  <si>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</si>
  <si>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</si>
  <si>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</si>
  <si>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</si>
  <si>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</si>
  <si>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</si>
  <si>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</si>
  <si>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</si>
  <si>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</si>
  <si>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</si>
  <si>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</si>
  <si>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</si>
  <si>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</si>
  <si>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</si>
  <si>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</si>
  <si>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</si>
  <si>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</si>
  <si>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</si>
  <si>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</si>
  <si>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</si>
  <si>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</si>
  <si>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</si>
  <si>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</si>
  <si>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</si>
  <si>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</si>
  <si>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</si>
  <si>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</si>
  <si>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</si>
  <si>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</si>
  <si>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</si>
  <si>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</si>
  <si>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</si>
  <si>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</si>
  <si>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</si>
  <si>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</si>
  <si>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</si>
  <si>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</si>
  <si>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</si>
  <si>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</si>
  <si>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</si>
  <si>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</si>
  <si>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</si>
  <si>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</si>
  <si>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</si>
  <si>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</si>
  <si>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</si>
  <si>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</si>
  <si>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</si>
  <si>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</si>
  <si>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</si>
  <si>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</si>
  <si>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</si>
  <si>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</si>
  <si>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</si>
  <si>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</si>
  <si>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</si>
  <si>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</si>
  <si>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</si>
  <si>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</si>
  <si>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</si>
  <si>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</si>
  <si>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</si>
  <si>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</si>
  <si>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</si>
  <si>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</si>
  <si>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</si>
  <si>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</si>
  <si>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</si>
  <si>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</si>
  <si>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</si>
  <si>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</si>
  <si>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</si>
  <si>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</si>
  <si>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</si>
  <si>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</si>
  <si>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</si>
  <si>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</si>
  <si>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</si>
  <si>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1Bande</t>
  </si>
  <si>
    <t>R3</t>
  </si>
  <si>
    <t>Coulombs</t>
  </si>
  <si>
    <t>ROUSSEAU Felix</t>
  </si>
  <si>
    <t>CHENEAU Serge</t>
  </si>
  <si>
    <t>LOIZET Laurent</t>
  </si>
  <si>
    <t>LUCAS Philippe</t>
  </si>
  <si>
    <t xml:space="preserve">forfait non excusé  Mr Debras de Lucé                                               Directeur de jeu </t>
  </si>
  <si>
    <t>Cheneau serge 2</t>
  </si>
  <si>
    <t>loizet laurent 2</t>
  </si>
  <si>
    <t>Rousseau félix 2</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</si>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</sst>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1.emf" /><Relationship Id="rId3" Type="http://schemas.openxmlformats.org/officeDocument/2006/relationships/image" Target="../media/image13.emf" /><Relationship Id="rId4" Type="http://schemas.openxmlformats.org/officeDocument/2006/relationships/image" Target="../media/image24.emf" /><Relationship Id="rId5"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9.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1.png" /><Relationship Id="rId6" Type="http://schemas.openxmlformats.org/officeDocument/2006/relationships/image" Target="../media/image6.emf" /><Relationship Id="rId7" Type="http://schemas.openxmlformats.org/officeDocument/2006/relationships/image" Target="../media/image22.emf" /><Relationship Id="rId8" Type="http://schemas.openxmlformats.org/officeDocument/2006/relationships/image" Target="../media/image17.emf" /><Relationship Id="rId9"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4.emf" /><Relationship Id="rId3" Type="http://schemas.openxmlformats.org/officeDocument/2006/relationships/image" Target="../media/image1.png" /><Relationship Id="rId4" Type="http://schemas.openxmlformats.org/officeDocument/2006/relationships/image" Target="../media/image21.emf" /><Relationship Id="rId5" Type="http://schemas.openxmlformats.org/officeDocument/2006/relationships/image" Target="../media/image5.emf" /><Relationship Id="rId6" Type="http://schemas.openxmlformats.org/officeDocument/2006/relationships/image" Target="../media/image16.emf" /><Relationship Id="rId7" Type="http://schemas.openxmlformats.org/officeDocument/2006/relationships/image" Target="../media/image12.emf" /><Relationship Id="rId8"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4">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B23" sqref="AB23:AC23"/>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518</v>
      </c>
      <c r="Z1" s="143"/>
      <c r="AA1" s="42"/>
      <c r="AB1" s="43"/>
      <c r="AC1" s="142" t="s">
        <v>18</v>
      </c>
      <c r="AD1" s="143"/>
      <c r="AE1" s="143"/>
      <c r="AF1" s="143"/>
      <c r="AG1" s="143" t="s">
        <v>519</v>
      </c>
      <c r="AH1" s="143"/>
      <c r="AI1" s="143"/>
      <c r="AJ1" s="143"/>
      <c r="AK1" s="143"/>
      <c r="AL1" s="143"/>
      <c r="AM1" s="144"/>
      <c r="AN1" s="43"/>
      <c r="AO1" s="145" t="s">
        <v>21</v>
      </c>
      <c r="AP1" s="146"/>
      <c r="AQ1" s="146"/>
      <c r="AR1" s="147">
        <f ca="1">TODAY()</f>
        <v>39054</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9" t="s">
        <v>498</v>
      </c>
      <c r="D10" s="149"/>
      <c r="E10" s="150"/>
      <c r="F10" s="151"/>
      <c r="G10" s="72"/>
      <c r="H10" s="149" t="s">
        <v>314</v>
      </c>
      <c r="I10" s="149"/>
      <c r="J10" s="150"/>
      <c r="K10" s="151"/>
      <c r="L10" s="72"/>
      <c r="M10" s="149" t="s">
        <v>403</v>
      </c>
      <c r="N10" s="149"/>
      <c r="O10" s="150"/>
      <c r="P10" s="151"/>
      <c r="Q10" s="72"/>
      <c r="R10" s="149" t="s">
        <v>527</v>
      </c>
      <c r="S10" s="149"/>
      <c r="T10" s="150"/>
      <c r="U10" s="151"/>
      <c r="V10" s="72"/>
      <c r="W10" s="149" t="s">
        <v>525</v>
      </c>
      <c r="X10" s="149"/>
      <c r="Y10" s="150"/>
      <c r="Z10" s="151"/>
      <c r="AA10" s="72"/>
      <c r="AB10" s="149" t="s">
        <v>526</v>
      </c>
      <c r="AC10" s="149"/>
      <c r="AD10" s="150"/>
      <c r="AE10" s="151"/>
      <c r="AF10" s="72"/>
      <c r="AG10" s="149"/>
      <c r="AH10" s="149"/>
      <c r="AI10" s="150"/>
      <c r="AJ10" s="151"/>
      <c r="AK10" s="72"/>
      <c r="AL10" s="149"/>
      <c r="AM10" s="149"/>
      <c r="AN10" s="150"/>
      <c r="AO10" s="151"/>
      <c r="AP10" s="237" t="s">
        <v>481</v>
      </c>
      <c r="AQ10" s="238"/>
      <c r="AR10" s="238"/>
      <c r="AS10" s="239"/>
      <c r="AT10" s="76" t="s">
        <v>9</v>
      </c>
      <c r="AU10" s="76" t="s">
        <v>1</v>
      </c>
    </row>
    <row r="11" spans="1:47" ht="13.5" customHeight="1" outlineLevel="1" thickBot="1">
      <c r="A11" s="193" t="str">
        <f>IF(C$10="","Remplir Case C10",C$10)</f>
        <v>ROUSSEAU FELIX</v>
      </c>
      <c r="B11" s="248" t="str">
        <f>VLOOKUP(A11,Licencié!$A$2:$C$234,2,FALSE)</f>
        <v>130365B</v>
      </c>
      <c r="C11" s="196"/>
      <c r="D11" s="196"/>
      <c r="E11" s="197"/>
      <c r="F11" s="198" t="s">
        <v>2</v>
      </c>
      <c r="G11" s="85"/>
      <c r="H11" s="137">
        <v>25</v>
      </c>
      <c r="I11" s="137"/>
      <c r="J11" s="136">
        <v>45</v>
      </c>
      <c r="K11" s="134"/>
      <c r="L11" s="109"/>
      <c r="M11" s="136">
        <v>30</v>
      </c>
      <c r="N11" s="137"/>
      <c r="O11" s="136">
        <v>42</v>
      </c>
      <c r="P11" s="134"/>
      <c r="Q11" s="109"/>
      <c r="R11" s="136"/>
      <c r="S11" s="137"/>
      <c r="T11" s="136"/>
      <c r="U11" s="134"/>
      <c r="V11" s="85"/>
      <c r="W11" s="171">
        <v>23</v>
      </c>
      <c r="X11" s="137"/>
      <c r="Y11" s="136">
        <v>38</v>
      </c>
      <c r="Z11" s="134"/>
      <c r="AA11" s="85"/>
      <c r="AB11" s="136">
        <v>21</v>
      </c>
      <c r="AC11" s="137"/>
      <c r="AD11" s="136">
        <v>45</v>
      </c>
      <c r="AE11" s="134"/>
      <c r="AF11" s="85"/>
      <c r="AG11" s="136"/>
      <c r="AH11" s="137"/>
      <c r="AI11" s="136"/>
      <c r="AJ11" s="134"/>
      <c r="AK11" s="85"/>
      <c r="AL11" s="136"/>
      <c r="AM11" s="137"/>
      <c r="AN11" s="171"/>
      <c r="AO11" s="134"/>
      <c r="AP11" s="227">
        <f>SUM(C11,H11,M11,R11,W11,AB11,AG11,AL11)</f>
        <v>99</v>
      </c>
      <c r="AQ11" s="228"/>
      <c r="AR11" s="227">
        <f>SUM(E11,J11,O11,T11,Y11,AD11,AI11,AN11)</f>
        <v>170</v>
      </c>
      <c r="AS11" s="228"/>
      <c r="AT11" s="223">
        <v>8</v>
      </c>
      <c r="AU11" s="234">
        <v>2</v>
      </c>
    </row>
    <row r="12" spans="1:47" ht="13.5" customHeight="1" outlineLevel="1" thickBot="1">
      <c r="A12" s="194"/>
      <c r="B12" s="249"/>
      <c r="C12" s="200" t="str">
        <f>IF(A11&lt;&gt;"Remplir Case C10",VLOOKUP(A11,Licencié!$A$2:$C$234,3,FALSE),"CLUB")</f>
        <v>ANGERVILLE</v>
      </c>
      <c r="D12" s="200"/>
      <c r="E12" s="200"/>
      <c r="F12" s="201"/>
      <c r="G12" s="85"/>
      <c r="H12" s="99"/>
      <c r="I12" s="71" t="str">
        <f>IF(H13="","PM",IF(H11&gt;$C15,"G",IF(H11&lt;$C15,"P","N")))</f>
        <v>G</v>
      </c>
      <c r="J12" s="92">
        <v>1</v>
      </c>
      <c r="K12" s="100"/>
      <c r="L12" s="85"/>
      <c r="M12" s="81"/>
      <c r="N12" s="71" t="str">
        <f>IF(M13="","PM",IF(M11&gt;$C19,"G",IF(M11&lt;$C19,"P","N")))</f>
        <v>G</v>
      </c>
      <c r="O12" s="92">
        <v>2</v>
      </c>
      <c r="P12" s="100"/>
      <c r="Q12" s="85"/>
      <c r="R12" s="81"/>
      <c r="S12" s="71" t="str">
        <f>IF(R13="","PM",IF(R11&gt;$C23,"G",IF(R11&lt;$C23,"P","N")))</f>
        <v>PM</v>
      </c>
      <c r="T12" s="92"/>
      <c r="U12" s="100"/>
      <c r="V12" s="85"/>
      <c r="W12" s="81"/>
      <c r="X12" s="95" t="str">
        <f>IF(W13="","PM",IF(W11&gt;$C27,"G",IF(W11&lt;$C27,"P","N")))</f>
        <v>P</v>
      </c>
      <c r="Y12" s="82">
        <v>3</v>
      </c>
      <c r="Z12" s="100"/>
      <c r="AA12" s="85"/>
      <c r="AB12" s="81"/>
      <c r="AC12" s="71" t="str">
        <f>IF(AB13="","PM",IF(AB11&gt;$C31,"G",IF(AB11&lt;$C31,"P","N")))</f>
        <v>P</v>
      </c>
      <c r="AD12" s="82">
        <v>4</v>
      </c>
      <c r="AE12" s="100"/>
      <c r="AF12" s="85"/>
      <c r="AG12" s="81"/>
      <c r="AH12" s="71" t="str">
        <f>IF(AG13="","PM",IF(AG11&gt;$C35,"G",IF(AG11&lt;$C35,"P","N")))</f>
        <v>PM</v>
      </c>
      <c r="AI12" s="82"/>
      <c r="AJ12" s="100"/>
      <c r="AK12" s="85"/>
      <c r="AL12" s="81"/>
      <c r="AM12" s="71" t="str">
        <f>IF(AL13="","PM",IF(AL11&gt;$C39,"G",IF(AL11&lt;$C39,"P","N")))</f>
        <v>PM</v>
      </c>
      <c r="AN12" s="82"/>
      <c r="AO12" s="100"/>
      <c r="AP12" s="81"/>
      <c r="AQ12" s="229">
        <v>0.7142857142857143</v>
      </c>
      <c r="AR12" s="230"/>
      <c r="AS12" s="100"/>
      <c r="AT12" s="223"/>
      <c r="AU12" s="234"/>
    </row>
    <row r="13" spans="1:47" ht="13.5" customHeight="1" outlineLevel="1" thickBot="1">
      <c r="A13" s="233"/>
      <c r="B13" s="250"/>
      <c r="C13" s="199">
        <f>IF(OR(C11="",E11=""),"",C11/E11)</f>
      </c>
      <c r="D13" s="199"/>
      <c r="E13" s="197"/>
      <c r="F13" s="198" t="s">
        <v>3</v>
      </c>
      <c r="G13" s="85"/>
      <c r="H13" s="162">
        <f>IF(OR(H11="",J11=""),"",H11/J11)</f>
        <v>0.5555555555555556</v>
      </c>
      <c r="I13" s="163"/>
      <c r="J13" s="136">
        <v>6</v>
      </c>
      <c r="K13" s="134"/>
      <c r="L13" s="109"/>
      <c r="M13" s="162">
        <f>IF(OR(M11="",O11=""),"",M11/O11)</f>
        <v>0.7142857142857143</v>
      </c>
      <c r="N13" s="163"/>
      <c r="O13" s="136">
        <v>4</v>
      </c>
      <c r="P13" s="134"/>
      <c r="Q13" s="109"/>
      <c r="R13" s="162">
        <f>IF(OR(R11="",T11=""),"",R11/T11)</f>
      </c>
      <c r="S13" s="163"/>
      <c r="T13" s="136"/>
      <c r="U13" s="134"/>
      <c r="V13" s="85"/>
      <c r="W13" s="162">
        <f>IF(OR(W11="",Y11=""),"",W11/Y11)</f>
        <v>0.6052631578947368</v>
      </c>
      <c r="X13" s="163"/>
      <c r="Y13" s="136">
        <v>3</v>
      </c>
      <c r="Z13" s="134"/>
      <c r="AA13" s="85"/>
      <c r="AB13" s="162">
        <f>IF(OR(AB11="",AD11=""),"",AB11/AD11)</f>
        <v>0.4666666666666667</v>
      </c>
      <c r="AC13" s="163"/>
      <c r="AD13" s="136">
        <v>4</v>
      </c>
      <c r="AE13" s="134"/>
      <c r="AF13" s="85"/>
      <c r="AG13" s="162">
        <f>IF(OR(AG11="",AI11=""),"",AG11/AI11)</f>
      </c>
      <c r="AH13" s="163"/>
      <c r="AI13" s="171" t="s">
        <v>483</v>
      </c>
      <c r="AJ13" s="134"/>
      <c r="AK13" s="85"/>
      <c r="AL13" s="162">
        <f>IF(OR(AL11="",AN11=""),"",AL11/AN11)</f>
      </c>
      <c r="AM13" s="163"/>
      <c r="AN13" s="171" t="s">
        <v>483</v>
      </c>
      <c r="AO13" s="134"/>
      <c r="AP13" s="157">
        <f>IF(AP11=0,"",AP11/AR11)</f>
        <v>0.5823529411764706</v>
      </c>
      <c r="AQ13" s="139"/>
      <c r="AR13" s="225">
        <f>MAX(E13,Y13,T13,O13,J13,AD13,AI13,AN13)</f>
        <v>6</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CHENEAU SERGE</v>
      </c>
      <c r="B15" s="248" t="str">
        <f>VLOOKUP(A15,Licencié!$A$2:$C$234,2,FALSE)</f>
        <v>120228E</v>
      </c>
      <c r="C15" s="155">
        <v>21</v>
      </c>
      <c r="D15" s="155"/>
      <c r="E15" s="154">
        <v>45</v>
      </c>
      <c r="F15" s="156"/>
      <c r="G15" s="115"/>
      <c r="H15" s="219"/>
      <c r="I15" s="219"/>
      <c r="J15" s="218"/>
      <c r="K15" s="220"/>
      <c r="L15" s="115"/>
      <c r="M15" s="154">
        <v>19</v>
      </c>
      <c r="N15" s="155"/>
      <c r="O15" s="154">
        <v>45</v>
      </c>
      <c r="P15" s="156"/>
      <c r="Q15" s="115"/>
      <c r="R15" s="154">
        <v>30</v>
      </c>
      <c r="S15" s="155"/>
      <c r="T15" s="154">
        <v>38</v>
      </c>
      <c r="U15" s="156"/>
      <c r="V15" s="115"/>
      <c r="W15" s="154"/>
      <c r="X15" s="155"/>
      <c r="Y15" s="154"/>
      <c r="Z15" s="156"/>
      <c r="AA15" s="115"/>
      <c r="AB15" s="154">
        <v>29</v>
      </c>
      <c r="AC15" s="155"/>
      <c r="AD15" s="154">
        <v>36</v>
      </c>
      <c r="AE15" s="156"/>
      <c r="AF15" s="115"/>
      <c r="AG15" s="154"/>
      <c r="AH15" s="155"/>
      <c r="AI15" s="154"/>
      <c r="AJ15" s="156"/>
      <c r="AK15" s="115"/>
      <c r="AL15" s="154"/>
      <c r="AM15" s="155"/>
      <c r="AN15" s="154"/>
      <c r="AO15" s="156"/>
      <c r="AP15" s="227">
        <f>SUM(C15,H15,M15,R15,W15,AB15,AG15,AL15)</f>
        <v>99</v>
      </c>
      <c r="AQ15" s="228"/>
      <c r="AR15" s="227">
        <f>SUM(E15,J15,O15,T15,Y15,AD15,AI15,AN15)</f>
        <v>164</v>
      </c>
      <c r="AS15" s="228"/>
      <c r="AT15" s="222">
        <v>6</v>
      </c>
      <c r="AU15" s="235">
        <v>3</v>
      </c>
    </row>
    <row r="16" spans="1:47" ht="13.5" customHeight="1" outlineLevel="1" thickBot="1">
      <c r="A16" s="194"/>
      <c r="B16" s="249"/>
      <c r="C16" s="99"/>
      <c r="D16" s="71" t="str">
        <f>IF(C17="","PM",IF(C15&gt;H11,"G",IF(C15&lt;H11,"P","N")))</f>
        <v>P</v>
      </c>
      <c r="E16" s="82">
        <v>2</v>
      </c>
      <c r="F16" s="100"/>
      <c r="G16" s="85"/>
      <c r="H16" s="200" t="str">
        <f>IF(A15&lt;&gt;"Remplir Case H10",VLOOKUP(A15,Licencié!$A$2:$C$234,3,FALSE),"CLUB")</f>
        <v>COULOMBS</v>
      </c>
      <c r="I16" s="200"/>
      <c r="J16" s="200"/>
      <c r="K16" s="201"/>
      <c r="L16" s="85"/>
      <c r="M16" s="81"/>
      <c r="N16" s="71" t="str">
        <f>IF(M17="","PM",IF(M15&gt;H19,"G",IF(M15&lt;H19,"P","N")))</f>
        <v>P</v>
      </c>
      <c r="O16" s="82">
        <v>1</v>
      </c>
      <c r="P16" s="100"/>
      <c r="Q16" s="85"/>
      <c r="R16" s="81"/>
      <c r="S16" s="71" t="str">
        <f>IF(R17="","PM",IF(R15&gt;H23,"G",IF(R15&lt;H23,"P","N")))</f>
        <v>G</v>
      </c>
      <c r="T16" s="82">
        <v>3</v>
      </c>
      <c r="U16" s="100"/>
      <c r="V16" s="85"/>
      <c r="W16" s="81"/>
      <c r="X16" s="71" t="str">
        <f>IF(W17="","PM",IF(W15&gt;H27,"G",IF(W15&lt;H27,"P","N")))</f>
        <v>PM</v>
      </c>
      <c r="Y16" s="82"/>
      <c r="Z16" s="100"/>
      <c r="AA16" s="85"/>
      <c r="AB16" s="81"/>
      <c r="AC16" s="71" t="str">
        <f>IF(AB17="","PM",IF(AB15&gt;$H31,"G",IF(AB15&lt;$H31,"P","N")))</f>
        <v>P</v>
      </c>
      <c r="AD16" s="82">
        <v>4</v>
      </c>
      <c r="AE16" s="100"/>
      <c r="AF16" s="85"/>
      <c r="AG16" s="81"/>
      <c r="AH16" s="71" t="str">
        <f>IF(AG17="","PM",IF(AG15&gt;$H35,"G",IF(AG15&lt;$H35,"P","N")))</f>
        <v>PM</v>
      </c>
      <c r="AI16" s="82"/>
      <c r="AJ16" s="100"/>
      <c r="AK16" s="85"/>
      <c r="AL16" s="81"/>
      <c r="AM16" s="71" t="str">
        <f>IF(AL17="","PM",IF(AL15&gt;$H39,"G",IF(AL15&lt;$H39,"P","N")))</f>
        <v>PM</v>
      </c>
      <c r="AN16" s="82"/>
      <c r="AO16" s="100"/>
      <c r="AP16" s="81"/>
      <c r="AQ16" s="229">
        <v>0.7894736842105263</v>
      </c>
      <c r="AR16" s="230"/>
      <c r="AS16" s="100"/>
      <c r="AT16" s="223"/>
      <c r="AU16" s="234"/>
    </row>
    <row r="17" spans="1:47" ht="13.5" customHeight="1" outlineLevel="1" thickBot="1">
      <c r="A17" s="195"/>
      <c r="B17" s="250"/>
      <c r="C17" s="157">
        <f>IF(OR(C15="",E15=""),"",C15/E15)</f>
        <v>0.4666666666666667</v>
      </c>
      <c r="D17" s="139"/>
      <c r="E17" s="138"/>
      <c r="F17" s="135"/>
      <c r="G17" s="116"/>
      <c r="H17" s="214">
        <f>IF(OR(H15="",J15=""),"",H15/J15)</f>
      </c>
      <c r="I17" s="215"/>
      <c r="J17" s="216"/>
      <c r="K17" s="217"/>
      <c r="L17" s="116"/>
      <c r="M17" s="157">
        <f>IF(OR(M15="",O15=""),"",M15/O15)</f>
        <v>0.4222222222222222</v>
      </c>
      <c r="N17" s="139"/>
      <c r="O17" s="138">
        <v>4</v>
      </c>
      <c r="P17" s="135"/>
      <c r="Q17" s="116"/>
      <c r="R17" s="157">
        <f>IF(OR(R15="",T15=""),"",R15/T15)</f>
        <v>0.7894736842105263</v>
      </c>
      <c r="S17" s="139"/>
      <c r="T17" s="138">
        <v>5</v>
      </c>
      <c r="U17" s="135"/>
      <c r="V17" s="116"/>
      <c r="W17" s="157">
        <f>IF(OR(W15="",Y15=""),"",W15/Y15)</f>
      </c>
      <c r="X17" s="139"/>
      <c r="Y17" s="138"/>
      <c r="Z17" s="135"/>
      <c r="AA17" s="116"/>
      <c r="AB17" s="157">
        <f>IF(OR(AB15="",AD15=""),"",AB15/AD15)</f>
        <v>0.8055555555555556</v>
      </c>
      <c r="AC17" s="139"/>
      <c r="AD17" s="138">
        <v>4</v>
      </c>
      <c r="AE17" s="135"/>
      <c r="AF17" s="116"/>
      <c r="AG17" s="157">
        <f>IF(OR(AG15="",AI15=""),"",AG15/AI15)</f>
      </c>
      <c r="AH17" s="139"/>
      <c r="AI17" s="138"/>
      <c r="AJ17" s="135"/>
      <c r="AK17" s="116"/>
      <c r="AL17" s="157">
        <f>IF(OR(AL15="",AN15=""),"",AL15/AN15)</f>
      </c>
      <c r="AM17" s="139"/>
      <c r="AN17" s="138"/>
      <c r="AO17" s="135"/>
      <c r="AP17" s="157">
        <f>IF(AP15=0,"",AP15/AR15)</f>
        <v>0.6036585365853658</v>
      </c>
      <c r="AQ17" s="139"/>
      <c r="AR17" s="225">
        <f>MAX(E17,Y17,T17,O17,J17,AD17,AI17,AN17)</f>
        <v>5</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LOIZET LAURENT</v>
      </c>
      <c r="B19" s="248" t="str">
        <f>VLOOKUP(A19,Licencié!$A$2:$C$234,2,FALSE)</f>
        <v>127077P</v>
      </c>
      <c r="C19" s="137">
        <v>27</v>
      </c>
      <c r="D19" s="137"/>
      <c r="E19" s="136">
        <v>42</v>
      </c>
      <c r="F19" s="134"/>
      <c r="G19" s="117"/>
      <c r="H19" s="137">
        <v>24</v>
      </c>
      <c r="I19" s="137"/>
      <c r="J19" s="136">
        <v>45</v>
      </c>
      <c r="K19" s="134"/>
      <c r="L19" s="117"/>
      <c r="M19" s="209"/>
      <c r="N19" s="210"/>
      <c r="O19" s="209"/>
      <c r="P19" s="211"/>
      <c r="Q19" s="117"/>
      <c r="R19" s="136">
        <v>29</v>
      </c>
      <c r="S19" s="137"/>
      <c r="T19" s="136">
        <v>45</v>
      </c>
      <c r="U19" s="134"/>
      <c r="V19" s="117"/>
      <c r="W19" s="136">
        <v>30</v>
      </c>
      <c r="X19" s="137"/>
      <c r="Y19" s="136">
        <v>36</v>
      </c>
      <c r="Z19" s="134"/>
      <c r="AA19" s="117"/>
      <c r="AB19" s="136"/>
      <c r="AC19" s="137"/>
      <c r="AD19" s="136"/>
      <c r="AE19" s="134"/>
      <c r="AF19" s="117"/>
      <c r="AG19" s="136"/>
      <c r="AH19" s="137"/>
      <c r="AI19" s="136"/>
      <c r="AJ19" s="134"/>
      <c r="AK19" s="117"/>
      <c r="AL19" s="136"/>
      <c r="AM19" s="137"/>
      <c r="AN19" s="136"/>
      <c r="AO19" s="134"/>
      <c r="AP19" s="227">
        <f>SUM(C19,H19,M19,R19,W19,AB19,AG19,AL19)</f>
        <v>110</v>
      </c>
      <c r="AQ19" s="228"/>
      <c r="AR19" s="227">
        <f>SUM(E19,J19,O19,T19,Y19,AD19,AI19,AN19)</f>
        <v>168</v>
      </c>
      <c r="AS19" s="228"/>
      <c r="AT19" s="223">
        <v>10</v>
      </c>
      <c r="AU19" s="234">
        <v>1</v>
      </c>
    </row>
    <row r="20" spans="1:47" ht="13.5" customHeight="1" outlineLevel="1" thickBot="1">
      <c r="A20" s="194"/>
      <c r="B20" s="249"/>
      <c r="C20" s="99"/>
      <c r="D20" s="71" t="str">
        <f>IF(C21="","PM",IF(C19&gt;M11,"G",IF(C19&lt;M11,"P","N")))</f>
        <v>P</v>
      </c>
      <c r="E20" s="82">
        <v>2</v>
      </c>
      <c r="F20" s="100"/>
      <c r="G20" s="85"/>
      <c r="H20" s="99"/>
      <c r="I20" s="71" t="str">
        <f>IF(H21="","PM",IF(H19&gt;M15,"G",IF(H19&lt;M15,"P","N")))</f>
        <v>G</v>
      </c>
      <c r="J20" s="82">
        <v>1</v>
      </c>
      <c r="K20" s="100"/>
      <c r="L20" s="85"/>
      <c r="M20" s="200" t="str">
        <f>IF(A19&lt;&gt;"Remplir Case L10",VLOOKUP(A19,Licencié!$A$2:$C$234,3,FALSE),"CLUB")</f>
        <v>COULOMBS</v>
      </c>
      <c r="N20" s="200"/>
      <c r="O20" s="200"/>
      <c r="P20" s="201"/>
      <c r="Q20" s="85"/>
      <c r="R20" s="81"/>
      <c r="S20" s="71" t="str">
        <f>IF(R21="","PM",IF(R19&gt;M23,"G",IF(R19&lt;M23,"P","N")))</f>
        <v>G</v>
      </c>
      <c r="T20" s="82">
        <v>3</v>
      </c>
      <c r="U20" s="100"/>
      <c r="V20" s="85"/>
      <c r="W20" s="81"/>
      <c r="X20" s="71" t="str">
        <f>IF(W21="","PM",IF(W19&gt;M27,"G",IF(W19&lt;M27,"P","N")))</f>
        <v>G</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0.8333333333333334</v>
      </c>
      <c r="AR20" s="230"/>
      <c r="AS20" s="100"/>
      <c r="AT20" s="223"/>
      <c r="AU20" s="234"/>
    </row>
    <row r="21" spans="1:47" ht="13.5" customHeight="1" outlineLevel="1" thickBot="1">
      <c r="A21" s="233"/>
      <c r="B21" s="250"/>
      <c r="C21" s="162">
        <f>IF(OR(C19="",E19=""),"",C19/E19)</f>
        <v>0.6428571428571429</v>
      </c>
      <c r="D21" s="163"/>
      <c r="E21" s="136">
        <v>4</v>
      </c>
      <c r="F21" s="134"/>
      <c r="G21" s="85"/>
      <c r="H21" s="162">
        <f>IF(OR(H19="",J19=""),"",H19/J19)</f>
        <v>0.5333333333333333</v>
      </c>
      <c r="I21" s="163"/>
      <c r="J21" s="136">
        <v>3</v>
      </c>
      <c r="K21" s="134"/>
      <c r="L21" s="85"/>
      <c r="M21" s="212"/>
      <c r="N21" s="213"/>
      <c r="O21" s="197"/>
      <c r="P21" s="198"/>
      <c r="Q21" s="85"/>
      <c r="R21" s="162">
        <f>IF(OR(R19="",T19=""),"",R19/T19)</f>
        <v>0.6444444444444445</v>
      </c>
      <c r="S21" s="163"/>
      <c r="T21" s="136">
        <v>5</v>
      </c>
      <c r="U21" s="134"/>
      <c r="V21" s="85"/>
      <c r="W21" s="162">
        <f>IF(OR(W19="",Y19=""),"",W19/Y19)</f>
        <v>0.8333333333333334</v>
      </c>
      <c r="X21" s="163"/>
      <c r="Y21" s="136">
        <v>4</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0.6547619047619048</v>
      </c>
      <c r="AQ21" s="139"/>
      <c r="AR21" s="225">
        <f>MAX(E21,Y21,T21,O21,J21,AD21,AI21,AN21)</f>
        <v>5</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Rousseau félix 2</v>
      </c>
      <c r="B23" s="248" t="e">
        <f>VLOOKUP(A23,Licencié!$A$2:$C$234,2,FALSE)</f>
        <v>#N/A</v>
      </c>
      <c r="C23" s="155"/>
      <c r="D23" s="155"/>
      <c r="E23" s="154"/>
      <c r="F23" s="156"/>
      <c r="G23" s="115"/>
      <c r="H23" s="155">
        <v>23</v>
      </c>
      <c r="I23" s="155"/>
      <c r="J23" s="154">
        <v>38</v>
      </c>
      <c r="K23" s="156"/>
      <c r="L23" s="115"/>
      <c r="M23" s="154"/>
      <c r="N23" s="155"/>
      <c r="O23" s="154"/>
      <c r="P23" s="156"/>
      <c r="Q23" s="115"/>
      <c r="R23" s="218"/>
      <c r="S23" s="219"/>
      <c r="T23" s="218"/>
      <c r="U23" s="220"/>
      <c r="V23" s="115"/>
      <c r="W23" s="154"/>
      <c r="X23" s="155"/>
      <c r="Y23" s="154"/>
      <c r="Z23" s="156"/>
      <c r="AA23" s="115"/>
      <c r="AB23" s="154"/>
      <c r="AC23" s="155"/>
      <c r="AD23" s="154"/>
      <c r="AE23" s="156"/>
      <c r="AF23" s="115"/>
      <c r="AG23" s="154"/>
      <c r="AH23" s="155"/>
      <c r="AI23" s="154"/>
      <c r="AJ23" s="156"/>
      <c r="AK23" s="115"/>
      <c r="AL23" s="154"/>
      <c r="AM23" s="155"/>
      <c r="AN23" s="154"/>
      <c r="AO23" s="156"/>
      <c r="AP23" s="227">
        <f>SUM(C23,H23,M23,R23,W23,AB23,AG23,AL23)</f>
        <v>23</v>
      </c>
      <c r="AQ23" s="228"/>
      <c r="AR23" s="227">
        <f>SUM(E23,J23,O23,T23,Y23,AD23,AI23,AN23)</f>
        <v>38</v>
      </c>
      <c r="AS23" s="228"/>
      <c r="AT23" s="222">
        <v>1</v>
      </c>
      <c r="AU23" s="235">
        <v>6</v>
      </c>
    </row>
    <row r="24" spans="1:47" ht="13.5" customHeight="1" outlineLevel="1" thickBot="1">
      <c r="A24" s="194"/>
      <c r="B24" s="249"/>
      <c r="C24" s="99"/>
      <c r="D24" s="71" t="str">
        <f>IF(C25="","PM",IF(C23&gt;R11,"G",IF(C23&lt;R11,"P","N")))</f>
        <v>PM</v>
      </c>
      <c r="E24" s="82"/>
      <c r="F24" s="100"/>
      <c r="G24" s="85"/>
      <c r="H24" s="99"/>
      <c r="I24" s="71" t="str">
        <f>IF(H25="","PM",IF(H23&gt;R15,"G",IF(H23&lt;R15,"P","N")))</f>
        <v>P</v>
      </c>
      <c r="J24" s="82">
        <v>1</v>
      </c>
      <c r="K24" s="100"/>
      <c r="L24" s="85"/>
      <c r="M24" s="81"/>
      <c r="N24" s="71" t="str">
        <f>IF(M25="","PM",IF(M23&gt;R19,"G",IF(M23&lt;R19,"P","N")))</f>
        <v>PM</v>
      </c>
      <c r="O24" s="82">
        <v>2</v>
      </c>
      <c r="P24" s="100"/>
      <c r="Q24" s="85"/>
      <c r="R24" s="200" t="e">
        <f>IF(A23&lt;&gt;"Remplir Case Q10",VLOOKUP(A23,Licencié!$A$2:$C$234,3,FALSE),"CLUB")</f>
        <v>#N/A</v>
      </c>
      <c r="S24" s="200"/>
      <c r="T24" s="200"/>
      <c r="U24" s="201"/>
      <c r="V24" s="85"/>
      <c r="W24" s="81"/>
      <c r="X24" s="71" t="str">
        <f>IF(W25="","PM",IF(W23&gt;R27,"G",IF(W23&lt;R27,"P","N")))</f>
        <v>PM</v>
      </c>
      <c r="Y24" s="82">
        <v>3</v>
      </c>
      <c r="Z24" s="100"/>
      <c r="AA24" s="85"/>
      <c r="AB24" s="81"/>
      <c r="AC24" s="71" t="str">
        <f>IF(AB25="","PM",IF(AB23&gt;$R31,"G",IF(AB23&lt;$R31,"P","N")))</f>
        <v>PM</v>
      </c>
      <c r="AD24" s="82">
        <v>4</v>
      </c>
      <c r="AE24" s="100"/>
      <c r="AF24" s="85"/>
      <c r="AG24" s="81"/>
      <c r="AH24" s="71" t="str">
        <f>IF(AG25="","PM",IF(AG23&gt;$R35,"G",IF(AG23&lt;$R35,"P","N")))</f>
        <v>PM</v>
      </c>
      <c r="AI24" s="82"/>
      <c r="AJ24" s="100"/>
      <c r="AK24" s="85"/>
      <c r="AL24" s="81"/>
      <c r="AM24" s="71" t="str">
        <f>IF(AL25="","PM",IF(AL23&gt;$R39,"G",IF(AL23&lt;$R39,"P","N")))</f>
        <v>PM</v>
      </c>
      <c r="AN24" s="82"/>
      <c r="AO24" s="100"/>
      <c r="AP24" s="81"/>
      <c r="AQ24" s="229" t="s">
        <v>12</v>
      </c>
      <c r="AR24" s="230"/>
      <c r="AS24" s="100"/>
      <c r="AT24" s="223"/>
      <c r="AU24" s="234"/>
    </row>
    <row r="25" spans="1:47" ht="13.5" customHeight="1" outlineLevel="1" thickBot="1">
      <c r="A25" s="195"/>
      <c r="B25" s="250"/>
      <c r="C25" s="157">
        <f>IF(OR(C23="",E23=""),"",C23/E23)</f>
      </c>
      <c r="D25" s="139"/>
      <c r="E25" s="138"/>
      <c r="F25" s="135"/>
      <c r="G25" s="116"/>
      <c r="H25" s="157">
        <f>IF(OR(H23="",J23=""),"",H23/J23)</f>
        <v>0.6052631578947368</v>
      </c>
      <c r="I25" s="139"/>
      <c r="J25" s="138"/>
      <c r="K25" s="135"/>
      <c r="L25" s="116"/>
      <c r="M25" s="157">
        <f>IF(OR(M23="",O23=""),"",M23/O23)</f>
      </c>
      <c r="N25" s="139"/>
      <c r="O25" s="138"/>
      <c r="P25" s="135"/>
      <c r="Q25" s="116"/>
      <c r="R25" s="214"/>
      <c r="S25" s="215"/>
      <c r="T25" s="216"/>
      <c r="U25" s="217"/>
      <c r="V25" s="116"/>
      <c r="W25" s="157">
        <f>IF(OR(W23="",Y23=""),"",W23/Y23)</f>
      </c>
      <c r="X25" s="139"/>
      <c r="Y25" s="138"/>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0.6052631578947368</v>
      </c>
      <c r="AQ25" s="139"/>
      <c r="AR25" s="225">
        <f>MAX(E25,Y25,T25,O25,J25,AD25,AI25,AN25)</f>
        <v>0</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Cheneau serge 2</v>
      </c>
      <c r="B27" s="248" t="e">
        <f>VLOOKUP(A27,Licencié!$A$2:$C$234,2,FALSE)</f>
        <v>#N/A</v>
      </c>
      <c r="C27" s="137">
        <v>30</v>
      </c>
      <c r="D27" s="137"/>
      <c r="E27" s="136">
        <v>38</v>
      </c>
      <c r="F27" s="134"/>
      <c r="G27" s="117"/>
      <c r="H27" s="137"/>
      <c r="I27" s="137"/>
      <c r="J27" s="136"/>
      <c r="K27" s="134"/>
      <c r="L27" s="117"/>
      <c r="M27" s="136"/>
      <c r="N27" s="137"/>
      <c r="O27" s="136"/>
      <c r="P27" s="134"/>
      <c r="Q27" s="117"/>
      <c r="R27" s="136"/>
      <c r="S27" s="137"/>
      <c r="T27" s="136"/>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30</v>
      </c>
      <c r="AQ27" s="228"/>
      <c r="AR27" s="227">
        <f>SUM(E27,J27,O27,T27,Y27,AD27,AI27,AN27)</f>
        <v>38</v>
      </c>
      <c r="AS27" s="228"/>
      <c r="AT27" s="223">
        <v>3</v>
      </c>
      <c r="AU27" s="234">
        <v>4</v>
      </c>
    </row>
    <row r="28" spans="1:47" ht="13.5" customHeight="1" outlineLevel="1" thickBot="1">
      <c r="A28" s="194"/>
      <c r="B28" s="249"/>
      <c r="C28" s="99"/>
      <c r="D28" s="71" t="str">
        <f>IF(C29="","PM",IF(C27&gt;W11,"G",IF(C27&lt;W11,"P","N")))</f>
        <v>G</v>
      </c>
      <c r="E28" s="82"/>
      <c r="F28" s="100"/>
      <c r="G28" s="85"/>
      <c r="H28" s="99"/>
      <c r="I28" s="71" t="str">
        <f>IF(H29="","PM",IF(H27&gt;W15,"G",IF(H27&lt;W15,"P","N")))</f>
        <v>PM</v>
      </c>
      <c r="J28" s="82"/>
      <c r="K28" s="100"/>
      <c r="L28" s="85"/>
      <c r="M28" s="81"/>
      <c r="N28" s="71" t="str">
        <f>IF(M29="","PM",IF(M27&gt;W19,"G",IF(M27&lt;W19,"P","N")))</f>
        <v>PM</v>
      </c>
      <c r="O28" s="82"/>
      <c r="P28" s="100"/>
      <c r="Q28" s="85"/>
      <c r="R28" s="81"/>
      <c r="S28" s="71" t="str">
        <f>IF(R29="","PM",IF(R27&gt;W23,"G",IF(R27&lt;W23,"P","N")))</f>
        <v>PM</v>
      </c>
      <c r="T28" s="82">
        <v>3</v>
      </c>
      <c r="U28" s="100"/>
      <c r="V28" s="85"/>
      <c r="W28" s="200" t="e">
        <f>IF(A27&lt;&gt;"Remplir Case V10",VLOOKUP(A27,Licencié!$A$2:$C$234,3,FALSE),"CLUB")</f>
        <v>#N/A</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0.7894736842105263</v>
      </c>
      <c r="AR28" s="230"/>
      <c r="AS28" s="100"/>
      <c r="AT28" s="223"/>
      <c r="AU28" s="234"/>
    </row>
    <row r="29" spans="1:47" ht="13.5" customHeight="1" outlineLevel="1" thickBot="1">
      <c r="A29" s="233"/>
      <c r="B29" s="250"/>
      <c r="C29" s="162">
        <f>IF(OR(C27="",E27=""),"",C27/E27)</f>
        <v>0.7894736842105263</v>
      </c>
      <c r="D29" s="163"/>
      <c r="E29" s="136"/>
      <c r="F29" s="134"/>
      <c r="G29" s="85"/>
      <c r="H29" s="162">
        <f>IF(OR(H27="",J27=""),"",H27/J27)</f>
      </c>
      <c r="I29" s="163"/>
      <c r="J29" s="136"/>
      <c r="K29" s="134"/>
      <c r="L29" s="85"/>
      <c r="M29" s="162">
        <f>IF(OR(M27="",O27=""),"",M27/O27)</f>
      </c>
      <c r="N29" s="163"/>
      <c r="O29" s="136"/>
      <c r="P29" s="134"/>
      <c r="Q29" s="85"/>
      <c r="R29" s="162">
        <f>IF(OR(R27="",T27=""),"",R27/T27)</f>
      </c>
      <c r="S29" s="163"/>
      <c r="T29" s="136"/>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0.7894736842105263</v>
      </c>
      <c r="AQ29" s="139"/>
      <c r="AR29" s="225">
        <f>MAX(E29,Y29,T29,O29,J29,AD29,AI29,AN29)</f>
        <v>0</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3" t="str">
        <f>IF(AB$10="","Remplir Case AA10",AB$10)</f>
        <v>loizet laurent 2</v>
      </c>
      <c r="B31" s="248" t="e">
        <f>VLOOKUP(A31,Licencié!$A$2:$C$234,2,FALSE)</f>
        <v>#N/A</v>
      </c>
      <c r="C31" s="165">
        <v>29</v>
      </c>
      <c r="D31" s="165"/>
      <c r="E31" s="164">
        <v>45</v>
      </c>
      <c r="F31" s="166"/>
      <c r="G31" s="80"/>
      <c r="H31" s="165">
        <v>30</v>
      </c>
      <c r="I31" s="165"/>
      <c r="J31" s="164">
        <v>36</v>
      </c>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59</v>
      </c>
      <c r="AQ31" s="179"/>
      <c r="AR31" s="178">
        <f>SUM(E31,J31,O31,T31,Y31,AD31,AI31,AN31)</f>
        <v>81</v>
      </c>
      <c r="AS31" s="179"/>
      <c r="AT31" s="180">
        <v>6</v>
      </c>
      <c r="AU31" s="183">
        <v>5</v>
      </c>
    </row>
    <row r="32" spans="1:47" ht="13.5" customHeight="1" outlineLevel="1" thickBot="1">
      <c r="A32" s="194"/>
      <c r="B32" s="249"/>
      <c r="C32" s="91"/>
      <c r="D32" s="71" t="str">
        <f>IF(C33="","PM",IF(C31&gt;AB11,"G",IF(C31&lt;AB11,"P","N")))</f>
        <v>G</v>
      </c>
      <c r="E32" s="96"/>
      <c r="F32" s="93"/>
      <c r="G32" s="77"/>
      <c r="H32" s="91"/>
      <c r="I32" s="71" t="str">
        <f>IF(H33="","PM",IF(H31&gt;AB15,"G",IF(H31&lt;AB15,"P","N")))</f>
        <v>G</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e">
        <f>IF(A31&lt;&gt;"Remplir Case AA10",VLOOKUP(A31,Licencié!$A$2:$C$234,3,FALSE),"CLUB")</f>
        <v>#N/A</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v>0.8333333333333334</v>
      </c>
      <c r="AR32" s="189"/>
      <c r="AS32" s="93"/>
      <c r="AT32" s="181"/>
      <c r="AU32" s="184"/>
    </row>
    <row r="33" spans="1:47" ht="13.5" customHeight="1" outlineLevel="1" thickBot="1">
      <c r="A33" s="195"/>
      <c r="B33" s="250"/>
      <c r="C33" s="167">
        <f>IF(OR(C31="",E31=""),"",C31/E31)</f>
        <v>0.6444444444444445</v>
      </c>
      <c r="D33" s="168"/>
      <c r="E33" s="169">
        <v>5</v>
      </c>
      <c r="F33" s="170"/>
      <c r="G33" s="89"/>
      <c r="H33" s="167">
        <f>IF(OR(H31="",J31=""),"",H31/J31)</f>
        <v>0.8333333333333334</v>
      </c>
      <c r="I33" s="168"/>
      <c r="J33" s="169">
        <v>4</v>
      </c>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v>0.7283950617283951</v>
      </c>
      <c r="AQ33" s="168"/>
      <c r="AR33" s="186">
        <f>MAX(E33,Y33,T33,O33,J33,AD33,AI33,AN33)</f>
        <v>5</v>
      </c>
      <c r="AS33" s="187"/>
      <c r="AT33" s="182"/>
      <c r="AU33" s="185"/>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524</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1" sqref="R11:S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20</v>
      </c>
      <c r="B1" s="143"/>
      <c r="C1" s="143"/>
      <c r="D1" s="143"/>
      <c r="E1" s="143"/>
      <c r="F1" s="143" t="s">
        <v>15</v>
      </c>
      <c r="G1" s="143"/>
      <c r="H1" s="144"/>
      <c r="I1" s="43"/>
      <c r="J1" s="143" t="s">
        <v>16</v>
      </c>
      <c r="K1" s="143"/>
      <c r="L1" s="143"/>
      <c r="M1" s="143"/>
      <c r="N1" s="143" t="s">
        <v>517</v>
      </c>
      <c r="O1" s="143"/>
      <c r="P1" s="143"/>
      <c r="Q1" s="42"/>
      <c r="R1" s="43"/>
      <c r="S1" s="142" t="s">
        <v>17</v>
      </c>
      <c r="T1" s="143"/>
      <c r="U1" s="143"/>
      <c r="V1" s="143"/>
      <c r="W1" s="143"/>
      <c r="X1" s="143"/>
      <c r="Y1" s="143" t="s">
        <v>518</v>
      </c>
      <c r="Z1" s="143"/>
      <c r="AA1" s="42"/>
      <c r="AB1" s="43"/>
      <c r="AC1" s="142" t="s">
        <v>18</v>
      </c>
      <c r="AD1" s="143"/>
      <c r="AE1" s="143"/>
      <c r="AF1" s="143"/>
      <c r="AG1" s="143" t="s">
        <v>519</v>
      </c>
      <c r="AH1" s="143"/>
      <c r="AI1" s="143"/>
      <c r="AJ1" s="143"/>
      <c r="AK1" s="143"/>
      <c r="AL1" s="143"/>
      <c r="AM1" s="144"/>
      <c r="AN1" s="43"/>
      <c r="AO1" s="145" t="s">
        <v>21</v>
      </c>
      <c r="AP1" s="146"/>
      <c r="AQ1" s="146"/>
      <c r="AR1" s="147">
        <f ca="1">TODAY()</f>
        <v>39054</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36" t="s">
        <v>520</v>
      </c>
      <c r="D10" s="336"/>
      <c r="E10" s="337"/>
      <c r="F10" s="338"/>
      <c r="G10" s="120"/>
      <c r="H10" s="336" t="s">
        <v>521</v>
      </c>
      <c r="I10" s="336"/>
      <c r="J10" s="337"/>
      <c r="K10" s="338"/>
      <c r="L10" s="120"/>
      <c r="M10" s="339" t="s">
        <v>522</v>
      </c>
      <c r="N10" s="336"/>
      <c r="O10" s="337"/>
      <c r="P10" s="338"/>
      <c r="Q10" s="120"/>
      <c r="R10" s="336" t="s">
        <v>523</v>
      </c>
      <c r="S10" s="336"/>
      <c r="T10" s="337"/>
      <c r="U10" s="340"/>
      <c r="V10" s="121"/>
      <c r="W10" s="277" t="str">
        <f>A11</f>
        <v>ROUSSEAU Felix</v>
      </c>
      <c r="X10" s="278"/>
      <c r="Y10" s="278"/>
      <c r="Z10" s="279"/>
      <c r="AA10" s="121"/>
      <c r="AB10" s="277" t="str">
        <f>A15</f>
        <v>CHENEAU Serge</v>
      </c>
      <c r="AC10" s="278"/>
      <c r="AD10" s="278"/>
      <c r="AE10" s="279"/>
      <c r="AF10" s="121"/>
      <c r="AG10" s="277" t="str">
        <f>A19</f>
        <v>LOIZET Laurent</v>
      </c>
      <c r="AH10" s="278"/>
      <c r="AI10" s="278"/>
      <c r="AJ10" s="279"/>
      <c r="AK10" s="121"/>
      <c r="AL10" s="277" t="str">
        <f>A23</f>
        <v>LUCAS Philippe</v>
      </c>
      <c r="AM10" s="278"/>
      <c r="AN10" s="278"/>
      <c r="AO10" s="279"/>
      <c r="AP10" s="341" t="s">
        <v>0</v>
      </c>
      <c r="AQ10" s="278"/>
      <c r="AR10" s="278"/>
      <c r="AS10" s="342"/>
      <c r="AT10" s="122" t="s">
        <v>9</v>
      </c>
      <c r="AU10" s="122" t="s">
        <v>1</v>
      </c>
    </row>
    <row r="11" spans="1:47" ht="13.5" customHeight="1" outlineLevel="1" thickBot="1">
      <c r="A11" s="352" t="str">
        <f>IF(C$10="","Remplir Case C10",C$10)</f>
        <v>ROUSSEAU Felix</v>
      </c>
      <c r="B11" s="257" t="str">
        <f>VLOOKUP(A11,Licencié!$A$2:$C$234,2,FALSE)</f>
        <v>130365B</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ANGERVILLE</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ANGERVILLE</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CHENEAU Serge</v>
      </c>
      <c r="B15" s="260" t="str">
        <f>VLOOKUP(A15,Licencié!$A$2:$C$234,2,FALSE)</f>
        <v>120228E</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COULOMBS</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COULOMBS</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LOIZET Laurent</v>
      </c>
      <c r="B19" s="257" t="str">
        <f>VLOOKUP(A19,Licencié!$A$2:$C$234,2,FALSE)</f>
        <v>127077P</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L10",VLOOKUP(A19,Licencié!$A$2:$C$234,3,FALSE),"CLUB")</f>
        <v>COULOMBS</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L10",VLOOKUP(A19,Licencié!$A$2:$C$234,3,FALSE),"CLUB")</f>
        <v>COULOMBS</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LUCAS Philippe</v>
      </c>
      <c r="B23" s="257" t="str">
        <f>VLOOKUP(A23,Licencié!$A$2:$C$234,2,FALSE)</f>
        <v>104590S</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Q10",VLOOKUP(A23,Licencié!$A$2:$C$234,3,FALSE),"CLUB")</f>
        <v>LA LOUPE</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Q10",VLOOKUP(A23,Licencié!$A$2:$C$234,3,FALSE),"CLUB")</f>
        <v>LA LOUPE</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ROUSSEAU Felix</v>
      </c>
      <c r="B27" s="254" t="str">
        <f>VLOOKUP(A27,Licencié!$A$2:$C$234,2,FALSE)</f>
        <v>130365B</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CHENEAU Serge</v>
      </c>
      <c r="B31" s="254" t="str">
        <f>VLOOKUP(A31,Licencié!$A$2:$C$234,2,FALSE)</f>
        <v>120228E</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LOIZET Laurent</v>
      </c>
      <c r="B35" s="254" t="str">
        <f>VLOOKUP(A35,Licencié!$A$2:$C$234,2,FALSE)</f>
        <v>127077P</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LUCAS Philippe</v>
      </c>
      <c r="B39" s="254" t="str">
        <f>VLOOKUP(A39,Licencié!$A$2:$C$234,2,FALSE)</f>
        <v>104590S</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cbmc</cp:lastModifiedBy>
  <cp:lastPrinted>2005-12-27T21:47:16Z</cp:lastPrinted>
  <dcterms:created xsi:type="dcterms:W3CDTF">2005-01-30T11:21:17Z</dcterms:created>
  <dcterms:modified xsi:type="dcterms:W3CDTF">2006-12-03T17:10:10Z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